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Kalkulation" sheetId="1" r:id="rId1"/>
  </sheets>
  <definedNames>
    <definedName name="_xlnm.Print_Area" localSheetId="0">Kalkulation!$A$1:$F$29,Kalkulation!$A$31:$F$53,Kalkulation!$H$31:$N$54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R17" i="1"/>
  <c r="R18" i="1" s="1"/>
  <c r="B27" i="1"/>
  <c r="B29" i="1" s="1"/>
  <c r="C35" i="1" s="1"/>
  <c r="B26" i="1"/>
  <c r="B31" i="1" s="1"/>
  <c r="C26" i="1"/>
  <c r="E26" i="1"/>
  <c r="D26" i="1"/>
  <c r="C45" i="1" l="1"/>
  <c r="C42" i="1"/>
  <c r="C53" i="1"/>
  <c r="C37" i="1"/>
  <c r="C50" i="1"/>
  <c r="C49" i="1"/>
  <c r="C41" i="1"/>
  <c r="C34" i="1"/>
  <c r="C46" i="1"/>
  <c r="C38" i="1"/>
  <c r="C52" i="1"/>
  <c r="C48" i="1"/>
  <c r="C44" i="1"/>
  <c r="C40" i="1"/>
  <c r="C36" i="1"/>
  <c r="C51" i="1"/>
  <c r="C47" i="1"/>
  <c r="C43" i="1"/>
  <c r="C39" i="1"/>
  <c r="B17" i="1"/>
  <c r="K15" i="1"/>
  <c r="M15" i="1" s="1"/>
  <c r="D39" i="1" s="1"/>
  <c r="K16" i="1"/>
  <c r="M16" i="1" s="1"/>
  <c r="K17" i="1"/>
  <c r="M17" i="1" s="1"/>
  <c r="D41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D48" i="1" s="1"/>
  <c r="K25" i="1"/>
  <c r="M25" i="1" s="1"/>
  <c r="D49" i="1" s="1"/>
  <c r="K26" i="1"/>
  <c r="M26" i="1" s="1"/>
  <c r="K27" i="1"/>
  <c r="K28" i="1"/>
  <c r="M28" i="1" s="1"/>
  <c r="K29" i="1"/>
  <c r="M29" i="1" s="1"/>
  <c r="K14" i="1"/>
  <c r="M14" i="1" s="1"/>
  <c r="D38" i="1" s="1"/>
  <c r="M27" i="1"/>
  <c r="D51" i="1" s="1"/>
  <c r="K11" i="1"/>
  <c r="M11" i="1" s="1"/>
  <c r="D35" i="1" s="1"/>
  <c r="K12" i="1"/>
  <c r="M12" i="1" s="1"/>
  <c r="D36" i="1" s="1"/>
  <c r="K13" i="1"/>
  <c r="M13" i="1" s="1"/>
  <c r="K10" i="1"/>
  <c r="M10" i="1" s="1"/>
  <c r="D45" i="1" l="1"/>
  <c r="D43" i="1"/>
  <c r="D40" i="1"/>
  <c r="D53" i="1"/>
  <c r="D52" i="1"/>
  <c r="D47" i="1"/>
  <c r="D44" i="1"/>
  <c r="D37" i="1"/>
  <c r="D50" i="1"/>
  <c r="D42" i="1"/>
  <c r="D34" i="1"/>
  <c r="D46" i="1"/>
  <c r="B18" i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C18" i="1"/>
  <c r="E27" i="1"/>
  <c r="D111" i="1" s="1"/>
  <c r="D27" i="1"/>
  <c r="D95" i="1" s="1"/>
  <c r="C27" i="1"/>
  <c r="D78" i="1" s="1"/>
  <c r="D75" i="1" l="1"/>
  <c r="D77" i="1"/>
  <c r="D72" i="1"/>
  <c r="D62" i="1"/>
  <c r="D59" i="1"/>
  <c r="F59" i="1" s="1"/>
  <c r="D73" i="1"/>
  <c r="D98" i="1"/>
  <c r="D93" i="1"/>
  <c r="D99" i="1"/>
  <c r="D100" i="1"/>
  <c r="D67" i="1"/>
  <c r="D63" i="1"/>
  <c r="D64" i="1"/>
  <c r="D76" i="1"/>
  <c r="D60" i="1"/>
  <c r="D71" i="1"/>
  <c r="D88" i="1"/>
  <c r="D69" i="1"/>
  <c r="D74" i="1"/>
  <c r="D68" i="1"/>
  <c r="F34" i="1"/>
  <c r="F35" i="1" s="1"/>
  <c r="F36" i="1" s="1"/>
  <c r="F37" i="1" s="1"/>
  <c r="F38" i="1" s="1"/>
  <c r="D118" i="1"/>
  <c r="D117" i="1"/>
  <c r="D129" i="1"/>
  <c r="D122" i="1"/>
  <c r="D113" i="1"/>
  <c r="D110" i="1"/>
  <c r="F110" i="1" s="1"/>
  <c r="D120" i="1"/>
  <c r="D125" i="1"/>
  <c r="D86" i="1"/>
  <c r="D97" i="1"/>
  <c r="D124" i="1"/>
  <c r="D85" i="1"/>
  <c r="D70" i="1"/>
  <c r="D112" i="1"/>
  <c r="D115" i="1"/>
  <c r="D127" i="1"/>
  <c r="D116" i="1"/>
  <c r="D114" i="1"/>
  <c r="D102" i="1"/>
  <c r="D91" i="1"/>
  <c r="D89" i="1"/>
  <c r="D90" i="1"/>
  <c r="D121" i="1"/>
  <c r="D103" i="1"/>
  <c r="D92" i="1"/>
  <c r="D96" i="1"/>
  <c r="D126" i="1"/>
  <c r="D87" i="1"/>
  <c r="D84" i="1"/>
  <c r="F84" i="1" s="1"/>
  <c r="D94" i="1"/>
  <c r="D128" i="1"/>
  <c r="D66" i="1"/>
  <c r="D61" i="1"/>
  <c r="D119" i="1"/>
  <c r="D123" i="1"/>
  <c r="D101" i="1"/>
  <c r="D65" i="1"/>
  <c r="D29" i="1"/>
  <c r="C29" i="1"/>
  <c r="E29" i="1"/>
  <c r="C111" i="1" l="1"/>
  <c r="C115" i="1"/>
  <c r="C119" i="1"/>
  <c r="C123" i="1"/>
  <c r="C127" i="1"/>
  <c r="C112" i="1"/>
  <c r="C116" i="1"/>
  <c r="C120" i="1"/>
  <c r="C124" i="1"/>
  <c r="C128" i="1"/>
  <c r="C113" i="1"/>
  <c r="C117" i="1"/>
  <c r="C121" i="1"/>
  <c r="C125" i="1"/>
  <c r="C129" i="1"/>
  <c r="C114" i="1"/>
  <c r="C118" i="1"/>
  <c r="C122" i="1"/>
  <c r="C126" i="1"/>
  <c r="C110" i="1"/>
  <c r="E110" i="1" s="1"/>
  <c r="C87" i="1"/>
  <c r="C91" i="1"/>
  <c r="C95" i="1"/>
  <c r="C99" i="1"/>
  <c r="C103" i="1"/>
  <c r="C88" i="1"/>
  <c r="C92" i="1"/>
  <c r="C96" i="1"/>
  <c r="C100" i="1"/>
  <c r="C85" i="1"/>
  <c r="C89" i="1"/>
  <c r="C93" i="1"/>
  <c r="C97" i="1"/>
  <c r="C101" i="1"/>
  <c r="C90" i="1"/>
  <c r="C98" i="1"/>
  <c r="C102" i="1"/>
  <c r="C84" i="1"/>
  <c r="E84" i="1" s="1"/>
  <c r="C86" i="1"/>
  <c r="C94" i="1"/>
  <c r="C63" i="1"/>
  <c r="C67" i="1"/>
  <c r="C71" i="1"/>
  <c r="C75" i="1"/>
  <c r="C59" i="1"/>
  <c r="E59" i="1" s="1"/>
  <c r="C64" i="1"/>
  <c r="C72" i="1"/>
  <c r="C68" i="1"/>
  <c r="C61" i="1"/>
  <c r="C65" i="1"/>
  <c r="C69" i="1"/>
  <c r="C73" i="1"/>
  <c r="C77" i="1"/>
  <c r="C62" i="1"/>
  <c r="C66" i="1"/>
  <c r="C70" i="1"/>
  <c r="C74" i="1"/>
  <c r="C78" i="1"/>
  <c r="C60" i="1"/>
  <c r="C76" i="1"/>
  <c r="F39" i="1"/>
  <c r="F111" i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60" i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85" i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40" i="1" l="1"/>
  <c r="E111" i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85" i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F41" i="1" l="1"/>
  <c r="F42" i="1" l="1"/>
  <c r="F43" i="1" l="1"/>
  <c r="F44" i="1" l="1"/>
  <c r="F45" i="1" l="1"/>
  <c r="F46" i="1" l="1"/>
  <c r="F47" i="1" l="1"/>
  <c r="F48" i="1" s="1"/>
  <c r="F49" i="1" s="1"/>
  <c r="F50" i="1" s="1"/>
  <c r="F51" i="1" s="1"/>
  <c r="F52" i="1" s="1"/>
  <c r="F53" i="1" l="1"/>
</calcChain>
</file>

<file path=xl/sharedStrings.xml><?xml version="1.0" encoding="utf-8"?>
<sst xmlns="http://schemas.openxmlformats.org/spreadsheetml/2006/main" count="105" uniqueCount="67">
  <si>
    <t>Heizstrom</t>
  </si>
  <si>
    <t>Arbeitspreis</t>
  </si>
  <si>
    <t>Heizgas</t>
  </si>
  <si>
    <t>jenaGas Exakt24</t>
  </si>
  <si>
    <t>jenaturStrom Wärme24</t>
  </si>
  <si>
    <t>Musterhaus 1</t>
  </si>
  <si>
    <t>Musterhaus 2</t>
  </si>
  <si>
    <t>Musterhaus 3</t>
  </si>
  <si>
    <t>Wärmepumpe</t>
  </si>
  <si>
    <t>Biogas</t>
  </si>
  <si>
    <t>Biogasanteil</t>
  </si>
  <si>
    <t>Jahr</t>
  </si>
  <si>
    <t>CO2-Preis</t>
  </si>
  <si>
    <t>E</t>
  </si>
  <si>
    <t>C</t>
  </si>
  <si>
    <t>B</t>
  </si>
  <si>
    <t>teilsaniert</t>
  </si>
  <si>
    <t>angemessen saniert</t>
  </si>
  <si>
    <t>nicht saniert</t>
  </si>
  <si>
    <t>Gas</t>
  </si>
  <si>
    <t>Betriebskosten pro Jahr</t>
  </si>
  <si>
    <t>Betriebsjahr</t>
  </si>
  <si>
    <t>gesetzlich</t>
  </si>
  <si>
    <t>pro kWh</t>
  </si>
  <si>
    <t>geschätzter</t>
  </si>
  <si>
    <t>https://www.verbraucherzentrale.de/wissen/energie/heizen-und-warmwasser/klimapaket-hier-berechnen-sie-den-co2preis-ihrer-heizkosten-43806</t>
  </si>
  <si>
    <t>geschätzt</t>
  </si>
  <si>
    <t>pro Jahr 8 € Erhöhung; da ab 2028 marktabhängig ist dieser Wert eher konservativ</t>
  </si>
  <si>
    <t>https://www.finanztip.de/gaspreisvergleich/biogas/</t>
  </si>
  <si>
    <t>Liste Förderung</t>
  </si>
  <si>
    <t>Gesamtkosten</t>
  </si>
  <si>
    <t>? unbekannt ?</t>
  </si>
  <si>
    <t>Stadtwerke Jena</t>
  </si>
  <si>
    <t>Siehe Quelle 2</t>
  </si>
  <si>
    <t>Quelle 1:</t>
  </si>
  <si>
    <t>Arbeitspreis:</t>
  </si>
  <si>
    <t>Grundpreis:</t>
  </si>
  <si>
    <t>Anschaffungskosten:</t>
  </si>
  <si>
    <t>Gerätekosten:</t>
  </si>
  <si>
    <t>Wartungskosten pro Jahr:</t>
  </si>
  <si>
    <t>Betriebskosten pro Jahr (Pumpen etc.):</t>
  </si>
  <si>
    <t>zu beheizende Fläche:</t>
  </si>
  <si>
    <t>Wärmebedarf:</t>
  </si>
  <si>
    <t>Energieeffizienzklasse:</t>
  </si>
  <si>
    <t>Wärmebedarf gesamt pro Jahr:</t>
  </si>
  <si>
    <t>Jahresarbeitszahl der Wärmepumpe:</t>
  </si>
  <si>
    <t>Strombedarf pro Jahr:</t>
  </si>
  <si>
    <t>A+</t>
  </si>
  <si>
    <t>A</t>
  </si>
  <si>
    <t>D</t>
  </si>
  <si>
    <t>F</t>
  </si>
  <si>
    <t>G</t>
  </si>
  <si>
    <t>H</t>
  </si>
  <si>
    <t>Testhaus</t>
  </si>
  <si>
    <t>(siehe Quelle 1)</t>
  </si>
  <si>
    <t>Strom</t>
  </si>
  <si>
    <t>CO2-Emissionen Erdgas:</t>
  </si>
  <si>
    <t>Tarif-Vorschlag:</t>
  </si>
  <si>
    <t>Musterhaus 1 - nicht saniert - Gebäudeeffizienzklasse E - 160 kWh/qm a - Kosten über 20 Jahre</t>
  </si>
  <si>
    <t>Musterhaus 2 - teilweise saniert - Gebäudeeffizienzklasse C - 100 kWh/qm a - Kosten über 20 Jahre</t>
  </si>
  <si>
    <t>Musterhaus 3 - angemessen saniert - Gebäudeeffizienzklasse B - 75 kWh/qm a - Kosten über 20 Jahre</t>
  </si>
  <si>
    <t>Ausgangsdaten für Musterhaus 1, 2 und 3 - unveränderlich</t>
  </si>
  <si>
    <t>CO2-Preis Schätzung:</t>
  </si>
  <si>
    <t>Quelle 2 - Biogaspreis:</t>
  </si>
  <si>
    <t>Fördersatz:</t>
  </si>
  <si>
    <t>Förderbetrag:</t>
  </si>
  <si>
    <t>effektive Gerätekosten: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</si>
</sst>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\ &quot;€/kWh&quot;"/>
    <numFmt numFmtId="165" formatCode="_-* #,##0.00\ [$€-407]_-;\-* #,##0.00\ [$€-407]_-;_-* &quot;-&quot;??\ [$€-407]_-;_-@_-"/>
    <numFmt numFmtId="166" formatCode="0\ &quot;qm&quot;"/>
    <numFmt numFmtId="167" formatCode="0\ &quot;kWh/qm a&quot;"/>
    <numFmt numFmtId="168" formatCode="#,##0\ &quot;kWh&quot;"/>
    <numFmt numFmtId="169" formatCode="0\ &quot;g/kWh&quot;"/>
    <numFmt numFmtId="170" formatCode="0.00\ &quot;€/t&quot;"/>
    <numFmt numFmtId="171" formatCode="0.000000\ &quot;€/kWh&quot;"/>
    <numFmt numFmtId="172" formatCode="0\ &quot;%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hair">
        <color theme="7" tint="-0.24994659260841701"/>
      </right>
      <top style="thin">
        <color theme="7" tint="-0.24994659260841701"/>
      </top>
      <bottom style="hair">
        <color theme="7" tint="-0.24994659260841701"/>
      </bottom>
      <diagonal/>
    </border>
    <border>
      <left style="hair">
        <color theme="7" tint="-0.24994659260841701"/>
      </left>
      <right style="hair">
        <color theme="7" tint="-0.24994659260841701"/>
      </right>
      <top style="thin">
        <color theme="7" tint="-0.24994659260841701"/>
      </top>
      <bottom style="hair">
        <color theme="7" tint="-0.24994659260841701"/>
      </bottom>
      <diagonal/>
    </border>
    <border>
      <left style="hair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hair">
        <color theme="7" tint="-0.24994659260841701"/>
      </bottom>
      <diagonal/>
    </border>
    <border>
      <left style="thin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hair">
        <color theme="7" tint="-0.24994659260841701"/>
      </left>
      <right style="thin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thin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thin">
        <color theme="7" tint="-0.24994659260841701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thin">
        <color theme="7" tint="-0.24994659260841701"/>
      </bottom>
      <diagonal/>
    </border>
    <border>
      <left style="hair">
        <color theme="7" tint="-0.24994659260841701"/>
      </left>
      <right style="thin">
        <color theme="7" tint="-0.24994659260841701"/>
      </right>
      <top style="hair">
        <color theme="7" tint="-0.24994659260841701"/>
      </top>
      <bottom style="thin">
        <color theme="7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medium">
        <color theme="9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165" fontId="0" fillId="0" borderId="0" xfId="0" applyNumberFormat="1"/>
    <xf numFmtId="172" fontId="0" fillId="0" borderId="0" xfId="0" applyNumberFormat="1"/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7" xfId="0" applyFill="1" applyBorder="1" applyAlignment="1">
      <alignment horizontal="right" indent="1"/>
    </xf>
    <xf numFmtId="170" fontId="0" fillId="2" borderId="0" xfId="2" applyNumberFormat="1" applyFont="1" applyFill="1" applyBorder="1" applyAlignment="1">
      <alignment horizontal="right" indent="1"/>
    </xf>
    <xf numFmtId="171" fontId="0" fillId="2" borderId="0" xfId="0" applyNumberFormat="1" applyFill="1" applyBorder="1" applyAlignment="1">
      <alignment horizontal="right" indent="1"/>
    </xf>
    <xf numFmtId="172" fontId="0" fillId="2" borderId="0" xfId="0" applyNumberFormat="1" applyFill="1" applyBorder="1" applyAlignment="1">
      <alignment horizontal="right" indent="1"/>
    </xf>
    <xf numFmtId="171" fontId="0" fillId="2" borderId="8" xfId="0" applyNumberFormat="1" applyFill="1" applyBorder="1" applyAlignment="1">
      <alignment horizontal="right" indent="1"/>
    </xf>
    <xf numFmtId="0" fontId="0" fillId="0" borderId="7" xfId="0" applyBorder="1" applyAlignment="1">
      <alignment horizontal="right" indent="1"/>
    </xf>
    <xf numFmtId="170" fontId="0" fillId="0" borderId="0" xfId="2" applyNumberFormat="1" applyFont="1" applyBorder="1" applyAlignment="1">
      <alignment horizontal="right" indent="1"/>
    </xf>
    <xf numFmtId="171" fontId="0" fillId="0" borderId="0" xfId="0" applyNumberFormat="1" applyBorder="1" applyAlignment="1">
      <alignment horizontal="right" indent="1"/>
    </xf>
    <xf numFmtId="172" fontId="0" fillId="0" borderId="0" xfId="0" applyNumberFormat="1" applyBorder="1" applyAlignment="1">
      <alignment horizontal="right" indent="1"/>
    </xf>
    <xf numFmtId="171" fontId="0" fillId="0" borderId="8" xfId="0" applyNumberFormat="1" applyBorder="1" applyAlignment="1">
      <alignment horizontal="right" indent="1"/>
    </xf>
    <xf numFmtId="0" fontId="0" fillId="0" borderId="5" xfId="0" applyBorder="1" applyAlignment="1">
      <alignment horizontal="right" indent="1"/>
    </xf>
    <xf numFmtId="170" fontId="0" fillId="0" borderId="1" xfId="2" applyNumberFormat="1" applyFont="1" applyBorder="1" applyAlignment="1">
      <alignment horizontal="right" indent="1"/>
    </xf>
    <xf numFmtId="171" fontId="0" fillId="0" borderId="1" xfId="0" applyNumberFormat="1" applyBorder="1" applyAlignment="1">
      <alignment horizontal="right" indent="1"/>
    </xf>
    <xf numFmtId="172" fontId="0" fillId="0" borderId="1" xfId="0" applyNumberFormat="1" applyBorder="1" applyAlignment="1">
      <alignment horizontal="right" indent="1"/>
    </xf>
    <xf numFmtId="171" fontId="0" fillId="0" borderId="6" xfId="0" applyNumberFormat="1" applyBorder="1" applyAlignment="1">
      <alignment horizontal="right" indent="1"/>
    </xf>
    <xf numFmtId="164" fontId="0" fillId="3" borderId="9" xfId="0" applyNumberFormat="1" applyFill="1" applyBorder="1" applyAlignment="1" applyProtection="1">
      <alignment horizontal="right" indent="1"/>
      <protection locked="0"/>
    </xf>
    <xf numFmtId="165" fontId="0" fillId="3" borderId="9" xfId="0" applyNumberFormat="1" applyFill="1" applyBorder="1" applyProtection="1">
      <protection locked="0"/>
    </xf>
    <xf numFmtId="172" fontId="0" fillId="3" borderId="9" xfId="0" applyNumberFormat="1" applyFill="1" applyBorder="1" applyProtection="1">
      <protection locked="0"/>
    </xf>
    <xf numFmtId="0" fontId="7" fillId="0" borderId="0" xfId="0" applyFont="1" applyAlignment="1">
      <alignment horizontal="left"/>
    </xf>
    <xf numFmtId="164" fontId="0" fillId="0" borderId="0" xfId="0" applyNumberFormat="1" applyFill="1" applyBorder="1" applyAlignment="1" applyProtection="1">
      <alignment horizontal="right" indent="1"/>
      <protection locked="0"/>
    </xf>
    <xf numFmtId="0" fontId="0" fillId="0" borderId="0" xfId="0" applyFill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right" indent="1"/>
    </xf>
    <xf numFmtId="0" fontId="0" fillId="0" borderId="0" xfId="0" applyFill="1" applyBorder="1" applyAlignment="1">
      <alignment horizontal="center"/>
    </xf>
    <xf numFmtId="0" fontId="0" fillId="4" borderId="11" xfId="0" applyFill="1" applyBorder="1"/>
    <xf numFmtId="0" fontId="0" fillId="4" borderId="12" xfId="0" applyFill="1" applyBorder="1"/>
    <xf numFmtId="0" fontId="4" fillId="4" borderId="13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0" fontId="4" fillId="4" borderId="16" xfId="0" applyFont="1" applyFill="1" applyBorder="1" applyAlignment="1">
      <alignment horizontal="right" indent="1"/>
    </xf>
    <xf numFmtId="164" fontId="4" fillId="4" borderId="17" xfId="0" applyNumberFormat="1" applyFont="1" applyFill="1" applyBorder="1" applyAlignment="1" applyProtection="1">
      <alignment horizontal="right" indent="1"/>
      <protection locked="0"/>
    </xf>
    <xf numFmtId="164" fontId="4" fillId="4" borderId="18" xfId="0" applyNumberFormat="1" applyFont="1" applyFill="1" applyBorder="1" applyAlignment="1" applyProtection="1">
      <alignment horizontal="right" indent="1"/>
      <protection locked="0"/>
    </xf>
    <xf numFmtId="165" fontId="4" fillId="4" borderId="17" xfId="0" applyNumberFormat="1" applyFont="1" applyFill="1" applyBorder="1" applyProtection="1">
      <protection locked="0"/>
    </xf>
    <xf numFmtId="0" fontId="4" fillId="4" borderId="18" xfId="0" applyFont="1" applyFill="1" applyBorder="1" applyAlignment="1">
      <alignment horizontal="center"/>
    </xf>
    <xf numFmtId="165" fontId="4" fillId="4" borderId="17" xfId="0" applyNumberFormat="1" applyFont="1" applyFill="1" applyBorder="1"/>
    <xf numFmtId="172" fontId="4" fillId="4" borderId="17" xfId="0" applyNumberFormat="1" applyFont="1" applyFill="1" applyBorder="1" applyProtection="1">
      <protection locked="0"/>
    </xf>
    <xf numFmtId="0" fontId="4" fillId="4" borderId="19" xfId="0" applyFont="1" applyFill="1" applyBorder="1" applyAlignment="1">
      <alignment horizontal="right" indent="1"/>
    </xf>
    <xf numFmtId="165" fontId="4" fillId="4" borderId="20" xfId="0" applyNumberFormat="1" applyFont="1" applyFill="1" applyBorder="1" applyProtection="1">
      <protection locked="0"/>
    </xf>
    <xf numFmtId="0" fontId="4" fillId="4" borderId="21" xfId="0" applyFont="1" applyFill="1" applyBorder="1"/>
    <xf numFmtId="0" fontId="2" fillId="0" borderId="0" xfId="0" applyFont="1" applyAlignment="1">
      <alignment horizontal="right"/>
    </xf>
    <xf numFmtId="169" fontId="2" fillId="0" borderId="0" xfId="0" applyNumberFormat="1" applyFont="1" applyAlignment="1">
      <alignment horizontal="right" indent="1"/>
    </xf>
    <xf numFmtId="0" fontId="0" fillId="0" borderId="0" xfId="0" applyFill="1" applyBorder="1" applyAlignment="1">
      <alignment horizontal="right" indent="1"/>
    </xf>
    <xf numFmtId="164" fontId="0" fillId="3" borderId="22" xfId="0" applyNumberFormat="1" applyFill="1" applyBorder="1" applyAlignment="1" applyProtection="1">
      <alignment horizontal="right" indent="1"/>
      <protection locked="0"/>
    </xf>
    <xf numFmtId="0" fontId="0" fillId="0" borderId="23" xfId="0" applyBorder="1"/>
    <xf numFmtId="166" fontId="0" fillId="5" borderId="23" xfId="0" applyNumberFormat="1" applyFill="1" applyBorder="1" applyAlignment="1" applyProtection="1">
      <alignment horizontal="right" indent="1"/>
      <protection locked="0"/>
    </xf>
    <xf numFmtId="167" fontId="0" fillId="5" borderId="23" xfId="0" applyNumberFormat="1" applyFill="1" applyBorder="1" applyAlignment="1" applyProtection="1">
      <alignment horizontal="right" indent="1"/>
      <protection locked="0"/>
    </xf>
    <xf numFmtId="0" fontId="2" fillId="0" borderId="23" xfId="0" applyFont="1" applyFill="1" applyBorder="1" applyAlignment="1">
      <alignment horizontal="center"/>
    </xf>
    <xf numFmtId="168" fontId="0" fillId="0" borderId="23" xfId="1" applyNumberFormat="1" applyFont="1" applyFill="1" applyBorder="1" applyAlignment="1">
      <alignment horizontal="right" indent="1"/>
    </xf>
    <xf numFmtId="0" fontId="0" fillId="5" borderId="23" xfId="0" applyFill="1" applyBorder="1" applyAlignment="1" applyProtection="1">
      <alignment horizontal="right" indent="1"/>
      <protection locked="0"/>
    </xf>
    <xf numFmtId="168" fontId="0" fillId="0" borderId="24" xfId="1" applyNumberFormat="1" applyFont="1" applyFill="1" applyBorder="1" applyAlignment="1">
      <alignment horizontal="right" indent="1"/>
    </xf>
    <xf numFmtId="0" fontId="8" fillId="6" borderId="25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166" fontId="0" fillId="7" borderId="32" xfId="0" applyNumberFormat="1" applyFill="1" applyBorder="1" applyAlignment="1">
      <alignment horizontal="right" indent="1"/>
    </xf>
    <xf numFmtId="166" fontId="0" fillId="7" borderId="28" xfId="0" applyNumberFormat="1" applyFill="1" applyBorder="1" applyAlignment="1">
      <alignment horizontal="right" indent="1"/>
    </xf>
    <xf numFmtId="167" fontId="0" fillId="7" borderId="32" xfId="0" applyNumberFormat="1" applyFill="1" applyBorder="1" applyAlignment="1">
      <alignment horizontal="right" indent="1"/>
    </xf>
    <xf numFmtId="167" fontId="0" fillId="7" borderId="28" xfId="0" applyNumberFormat="1" applyFill="1" applyBorder="1" applyAlignment="1">
      <alignment horizontal="right" indent="1"/>
    </xf>
    <xf numFmtId="0" fontId="2" fillId="7" borderId="3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168" fontId="0" fillId="7" borderId="32" xfId="1" applyNumberFormat="1" applyFont="1" applyFill="1" applyBorder="1" applyAlignment="1">
      <alignment horizontal="right" indent="1"/>
    </xf>
    <xf numFmtId="168" fontId="0" fillId="7" borderId="28" xfId="1" applyNumberFormat="1" applyFont="1" applyFill="1" applyBorder="1" applyAlignment="1">
      <alignment horizontal="right" indent="1"/>
    </xf>
    <xf numFmtId="0" fontId="0" fillId="7" borderId="32" xfId="0" applyFill="1" applyBorder="1" applyAlignment="1" applyProtection="1">
      <alignment horizontal="right" indent="1"/>
    </xf>
    <xf numFmtId="0" fontId="0" fillId="7" borderId="28" xfId="0" applyFill="1" applyBorder="1" applyAlignment="1" applyProtection="1">
      <alignment horizontal="right" indent="1"/>
    </xf>
    <xf numFmtId="168" fontId="0" fillId="7" borderId="33" xfId="1" applyNumberFormat="1" applyFont="1" applyFill="1" applyBorder="1" applyAlignment="1">
      <alignment horizontal="right" indent="1"/>
    </xf>
    <xf numFmtId="168" fontId="0" fillId="7" borderId="29" xfId="1" applyNumberFormat="1" applyFont="1" applyFill="1" applyBorder="1" applyAlignment="1">
      <alignment horizontal="right" indent="1"/>
    </xf>
    <xf numFmtId="0" fontId="9" fillId="4" borderId="10" xfId="0" applyFont="1" applyFill="1" applyBorder="1"/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34" xfId="0" applyBorder="1"/>
    <xf numFmtId="0" fontId="7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 applyAlignment="1">
      <alignment horizontal="right" indent="1"/>
    </xf>
    <xf numFmtId="165" fontId="3" fillId="0" borderId="0" xfId="0" applyNumberFormat="1" applyFont="1" applyBorder="1"/>
    <xf numFmtId="165" fontId="3" fillId="0" borderId="41" xfId="0" applyNumberFormat="1" applyFont="1" applyBorder="1"/>
    <xf numFmtId="0" fontId="0" fillId="0" borderId="42" xfId="0" applyBorder="1" applyAlignment="1">
      <alignment horizontal="right" indent="1"/>
    </xf>
    <xf numFmtId="0" fontId="0" fillId="0" borderId="43" xfId="0" applyBorder="1" applyAlignment="1">
      <alignment horizontal="right" indent="1"/>
    </xf>
    <xf numFmtId="165" fontId="3" fillId="0" borderId="43" xfId="0" applyNumberFormat="1" applyFont="1" applyBorder="1"/>
    <xf numFmtId="165" fontId="3" fillId="0" borderId="44" xfId="0" applyNumberFormat="1" applyFont="1" applyBorder="1"/>
    <xf numFmtId="0" fontId="2" fillId="0" borderId="42" xfId="0" applyFont="1" applyBorder="1" applyAlignment="1">
      <alignment horizontal="right" indent="1"/>
    </xf>
    <xf numFmtId="0" fontId="2" fillId="0" borderId="43" xfId="0" applyFont="1" applyBorder="1" applyAlignment="1">
      <alignment horizontal="right" indent="1"/>
    </xf>
    <xf numFmtId="0" fontId="6" fillId="0" borderId="43" xfId="0" applyFont="1" applyBorder="1" applyAlignment="1">
      <alignment horizontal="right" indent="1"/>
    </xf>
    <xf numFmtId="0" fontId="6" fillId="0" borderId="44" xfId="0" applyFont="1" applyBorder="1" applyAlignment="1">
      <alignment horizontal="right" indent="1"/>
    </xf>
    <xf numFmtId="0" fontId="5" fillId="0" borderId="42" xfId="0" applyFont="1" applyBorder="1" applyAlignment="1">
      <alignment horizontal="right" indent="1"/>
    </xf>
    <xf numFmtId="165" fontId="4" fillId="0" borderId="40" xfId="0" applyNumberFormat="1" applyFont="1" applyBorder="1"/>
    <xf numFmtId="165" fontId="4" fillId="0" borderId="42" xfId="0" applyNumberFormat="1" applyFont="1" applyBorder="1"/>
    <xf numFmtId="165" fontId="4" fillId="0" borderId="4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4" fillId="0" borderId="42" xfId="0" applyNumberFormat="1" applyFont="1" applyBorder="1" applyAlignment="1">
      <alignment horizontal="right" indent="1"/>
    </xf>
    <xf numFmtId="165" fontId="3" fillId="0" borderId="43" xfId="0" applyNumberFormat="1" applyFont="1" applyBorder="1" applyAlignment="1">
      <alignment horizontal="right" indent="1"/>
    </xf>
    <xf numFmtId="165" fontId="3" fillId="0" borderId="41" xfId="0" applyNumberFormat="1" applyFont="1" applyBorder="1" applyAlignment="1">
      <alignment horizontal="right" indent="1"/>
    </xf>
    <xf numFmtId="165" fontId="3" fillId="0" borderId="44" xfId="0" applyNumberFormat="1" applyFont="1" applyBorder="1" applyAlignment="1">
      <alignment horizontal="right" indent="1"/>
    </xf>
    <xf numFmtId="0" fontId="7" fillId="0" borderId="34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Musterhaus 1 - Gesamtkosten pro Jahr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Kalkulation!$E$58</c:f>
              <c:strCache>
                <c:ptCount val="1"/>
                <c:pt idx="0">
                  <c:v>Wärmepumpe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Kalkulation!$A$59:$A$78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Kalkulation!$E$59:$E$78</c:f>
              <c:numCache>
                <c:formatCode>_-* #,##0.00\ [$€-407]_-;\-* #,##0.00\ [$€-407]_-;_-* "-"??\ [$€-407]_-;_-@_-</c:formatCode>
                <c:ptCount val="20"/>
                <c:pt idx="0">
                  <c:v>20626.666666666668</c:v>
                </c:pt>
                <c:pt idx="1">
                  <c:v>22753.333333333336</c:v>
                </c:pt>
                <c:pt idx="2">
                  <c:v>24880.000000000004</c:v>
                </c:pt>
                <c:pt idx="3">
                  <c:v>27006.666666666672</c:v>
                </c:pt>
                <c:pt idx="4">
                  <c:v>29133.333333333339</c:v>
                </c:pt>
                <c:pt idx="5">
                  <c:v>31260.000000000007</c:v>
                </c:pt>
                <c:pt idx="6">
                  <c:v>33386.666666666672</c:v>
                </c:pt>
                <c:pt idx="7">
                  <c:v>35513.333333333336</c:v>
                </c:pt>
                <c:pt idx="8">
                  <c:v>37640</c:v>
                </c:pt>
                <c:pt idx="9">
                  <c:v>39766.666666666664</c:v>
                </c:pt>
                <c:pt idx="10">
                  <c:v>41893.333333333328</c:v>
                </c:pt>
                <c:pt idx="11">
                  <c:v>44019.999999999993</c:v>
                </c:pt>
                <c:pt idx="12">
                  <c:v>46146.666666666657</c:v>
                </c:pt>
                <c:pt idx="13">
                  <c:v>48273.333333333321</c:v>
                </c:pt>
                <c:pt idx="14">
                  <c:v>50399.999999999985</c:v>
                </c:pt>
                <c:pt idx="15">
                  <c:v>52526.66666666665</c:v>
                </c:pt>
                <c:pt idx="16">
                  <c:v>54653.333333333314</c:v>
                </c:pt>
                <c:pt idx="17">
                  <c:v>56779.999999999978</c:v>
                </c:pt>
                <c:pt idx="18">
                  <c:v>58906.666666666642</c:v>
                </c:pt>
                <c:pt idx="19">
                  <c:v>61033.333333333307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A-4789-B903-D1C61747A778}"/>
            </c:ext>
          </c:extLst>
        </c:ser>
        <c:ser>
          <c:idx val="1"/>
          <c:order val="1"/>
          <c:tx>
            <c:strRef>
              <c:f>Kalkulation!$F$58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Kalkulation!$A$59:$A$78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Kalkulation!$F$59:$F$78</c:f>
              <c:numCache>
                <c:formatCode>_-* #,##0.00\ [$€-407]_-;\-* #,##0.00\ [$€-407]_-;_-* "-"??\ [$€-407]_-;_-@_-</c:formatCode>
                <c:ptCount val="20"/>
                <c:pt idx="0">
                  <c:v>12640.255999999999</c:v>
                </c:pt>
                <c:pt idx="1">
                  <c:v>15311.3856</c:v>
                </c:pt>
                <c:pt idx="2">
                  <c:v>18013.388800000001</c:v>
                </c:pt>
                <c:pt idx="3">
                  <c:v>20746.265599999999</c:v>
                </c:pt>
                <c:pt idx="4">
                  <c:v>23603.653439999998</c:v>
                </c:pt>
                <c:pt idx="5">
                  <c:v>26487.283839999996</c:v>
                </c:pt>
                <c:pt idx="6">
                  <c:v>29397.156799999997</c:v>
                </c:pt>
                <c:pt idx="7">
                  <c:v>32333.272319999996</c:v>
                </c:pt>
                <c:pt idx="8">
                  <c:v>35295.630399999995</c:v>
                </c:pt>
                <c:pt idx="9">
                  <c:v>38284.231039999991</c:v>
                </c:pt>
                <c:pt idx="10">
                  <c:v>41364.925439999992</c:v>
                </c:pt>
                <c:pt idx="11">
                  <c:v>44467.231359999991</c:v>
                </c:pt>
                <c:pt idx="12">
                  <c:v>47591.148799999988</c:v>
                </c:pt>
                <c:pt idx="13">
                  <c:v>50736.677759999991</c:v>
                </c:pt>
                <c:pt idx="14">
                  <c:v>53903.818239999993</c:v>
                </c:pt>
                <c:pt idx="15">
                  <c:v>57177.962239999993</c:v>
                </c:pt>
                <c:pt idx="16">
                  <c:v>60464.455679999992</c:v>
                </c:pt>
                <c:pt idx="17">
                  <c:v>63763.298559999996</c:v>
                </c:pt>
                <c:pt idx="18">
                  <c:v>67074.490879999998</c:v>
                </c:pt>
                <c:pt idx="19">
                  <c:v>70398.032640000005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A-4789-B903-D1C61747A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091872"/>
        <c:axId val="460088264"/>
      </c:lineChart>
      <c:catAx>
        <c:axId val="4600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88264"/>
        <c:crosses val="autoZero"/>
        <c:auto val="1"/>
        <c:lblAlgn val="ctr"/>
        <c:lblOffset val="100"/>
        <c:noMultiLvlLbl val="0"/>
      </c:catAx>
      <c:valAx>
        <c:axId val="46008826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07]_-;\-* #,##0\ [$€-407]_-;_-* &quot;-&quot;\ [$€-407]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Musterhaus 2 - Gesamtkosten pro Jahr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Kalkulation!$E$83</c:f>
              <c:strCache>
                <c:ptCount val="1"/>
                <c:pt idx="0">
                  <c:v>Wärmepumpe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Kalkulation!$A$84:$A$103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Kalkulation!$E$84:$E$103</c:f>
              <c:numCache>
                <c:formatCode>_-* #,##0.00\ [$€-407]_-;\-* #,##0.00\ [$€-407]_-;_-* "-"??\ [$€-407]_-;_-@_-</c:formatCode>
                <c:ptCount val="20"/>
                <c:pt idx="0">
                  <c:v>19820</c:v>
                </c:pt>
                <c:pt idx="1">
                  <c:v>21140</c:v>
                </c:pt>
                <c:pt idx="2">
                  <c:v>22460</c:v>
                </c:pt>
                <c:pt idx="3">
                  <c:v>23780</c:v>
                </c:pt>
                <c:pt idx="4">
                  <c:v>25100</c:v>
                </c:pt>
                <c:pt idx="5">
                  <c:v>26420</c:v>
                </c:pt>
                <c:pt idx="6">
                  <c:v>27740</c:v>
                </c:pt>
                <c:pt idx="7">
                  <c:v>29060</c:v>
                </c:pt>
                <c:pt idx="8">
                  <c:v>30380</c:v>
                </c:pt>
                <c:pt idx="9">
                  <c:v>31700</c:v>
                </c:pt>
                <c:pt idx="10">
                  <c:v>33020</c:v>
                </c:pt>
                <c:pt idx="11">
                  <c:v>34340</c:v>
                </c:pt>
                <c:pt idx="12">
                  <c:v>35660</c:v>
                </c:pt>
                <c:pt idx="13">
                  <c:v>36980</c:v>
                </c:pt>
                <c:pt idx="14">
                  <c:v>38300</c:v>
                </c:pt>
                <c:pt idx="15">
                  <c:v>39620</c:v>
                </c:pt>
                <c:pt idx="16">
                  <c:v>40940</c:v>
                </c:pt>
                <c:pt idx="17">
                  <c:v>42260</c:v>
                </c:pt>
                <c:pt idx="18">
                  <c:v>43580</c:v>
                </c:pt>
                <c:pt idx="19">
                  <c:v>44900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B-4912-8F40-267C82DA5FA1}"/>
            </c:ext>
          </c:extLst>
        </c:ser>
        <c:ser>
          <c:idx val="1"/>
          <c:order val="1"/>
          <c:tx>
            <c:strRef>
              <c:f>Kalkulation!$F$83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Kalkulation!$A$84:$A$103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Kalkulation!$F$84:$F$103</c:f>
              <c:numCache>
                <c:formatCode>_-* #,##0.00\ [$€-407]_-;\-* #,##0.00\ [$€-407]_-;_-* "-"??\ [$€-407]_-;_-@_-</c:formatCode>
                <c:ptCount val="20"/>
                <c:pt idx="0">
                  <c:v>11840.66</c:v>
                </c:pt>
                <c:pt idx="1">
                  <c:v>13700.616</c:v>
                </c:pt>
                <c:pt idx="2">
                  <c:v>15579.868</c:v>
                </c:pt>
                <c:pt idx="3">
                  <c:v>17478.416000000001</c:v>
                </c:pt>
                <c:pt idx="4">
                  <c:v>19454.7834</c:v>
                </c:pt>
                <c:pt idx="5">
                  <c:v>21447.5524</c:v>
                </c:pt>
                <c:pt idx="6">
                  <c:v>23456.723000000002</c:v>
                </c:pt>
                <c:pt idx="7">
                  <c:v>25482.2952</c:v>
                </c:pt>
                <c:pt idx="8">
                  <c:v>27524.269</c:v>
                </c:pt>
                <c:pt idx="9">
                  <c:v>29582.644400000001</c:v>
                </c:pt>
                <c:pt idx="10">
                  <c:v>31698.578400000002</c:v>
                </c:pt>
                <c:pt idx="11">
                  <c:v>33828.0196</c:v>
                </c:pt>
                <c:pt idx="12">
                  <c:v>35970.968000000001</c:v>
                </c:pt>
                <c:pt idx="13">
                  <c:v>38127.423600000002</c:v>
                </c:pt>
                <c:pt idx="14">
                  <c:v>40297.386400000003</c:v>
                </c:pt>
                <c:pt idx="15">
                  <c:v>42534.2264</c:v>
                </c:pt>
                <c:pt idx="16">
                  <c:v>44778.784800000001</c:v>
                </c:pt>
                <c:pt idx="17">
                  <c:v>47031.061600000001</c:v>
                </c:pt>
                <c:pt idx="18">
                  <c:v>49291.056799999998</c:v>
                </c:pt>
                <c:pt idx="19">
                  <c:v>51558.770400000001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B-4912-8F40-267C82DA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091872"/>
        <c:axId val="460088264"/>
      </c:lineChart>
      <c:catAx>
        <c:axId val="4600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88264"/>
        <c:crosses val="autoZero"/>
        <c:auto val="1"/>
        <c:lblAlgn val="ctr"/>
        <c:lblOffset val="100"/>
        <c:noMultiLvlLbl val="0"/>
      </c:catAx>
      <c:valAx>
        <c:axId val="46008826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07]_-;\-* #,##0\ [$€-407]_-;_-* &quot;-&quot;\ [$€-407]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Musterhaus 3 - Gesamtkosten pro Jahr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Kalkulation!$E$109</c:f>
              <c:strCache>
                <c:ptCount val="1"/>
                <c:pt idx="0">
                  <c:v>Wärmepumpe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Kalkulation!$A$110:$A$129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Kalkulation!$E$110:$E$129</c:f>
              <c:numCache>
                <c:formatCode>_-* #,##0.00\ [$€-407]_-;\-* #,##0.00\ [$€-407]_-;_-* "-"??\ [$€-407]_-;_-@_-</c:formatCode>
                <c:ptCount val="20"/>
                <c:pt idx="0">
                  <c:v>19520</c:v>
                </c:pt>
                <c:pt idx="1">
                  <c:v>20540</c:v>
                </c:pt>
                <c:pt idx="2">
                  <c:v>21560</c:v>
                </c:pt>
                <c:pt idx="3">
                  <c:v>22580</c:v>
                </c:pt>
                <c:pt idx="4">
                  <c:v>23600</c:v>
                </c:pt>
                <c:pt idx="5">
                  <c:v>24620</c:v>
                </c:pt>
                <c:pt idx="6">
                  <c:v>25640</c:v>
                </c:pt>
                <c:pt idx="7">
                  <c:v>26660</c:v>
                </c:pt>
                <c:pt idx="8">
                  <c:v>27680</c:v>
                </c:pt>
                <c:pt idx="9">
                  <c:v>28700</c:v>
                </c:pt>
                <c:pt idx="10">
                  <c:v>29720</c:v>
                </c:pt>
                <c:pt idx="11">
                  <c:v>30740</c:v>
                </c:pt>
                <c:pt idx="12">
                  <c:v>31760</c:v>
                </c:pt>
                <c:pt idx="13">
                  <c:v>32780</c:v>
                </c:pt>
                <c:pt idx="14">
                  <c:v>33800</c:v>
                </c:pt>
                <c:pt idx="15">
                  <c:v>34820</c:v>
                </c:pt>
                <c:pt idx="16">
                  <c:v>35840</c:v>
                </c:pt>
                <c:pt idx="17">
                  <c:v>36860</c:v>
                </c:pt>
                <c:pt idx="18">
                  <c:v>37880</c:v>
                </c:pt>
                <c:pt idx="19">
                  <c:v>38900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7C0-8E31-A4533B1E0D39}"/>
            </c:ext>
          </c:extLst>
        </c:ser>
        <c:ser>
          <c:idx val="1"/>
          <c:order val="1"/>
          <c:tx>
            <c:strRef>
              <c:f>Kalkulation!$F$109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Kalkulation!$A$110:$A$129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Kalkulation!$F$110:$F$129</c:f>
              <c:numCache>
                <c:formatCode>_-* #,##0.00\ [$€-407]_-;\-* #,##0.00\ [$€-407]_-;_-* "-"??\ [$€-407]_-;_-@_-</c:formatCode>
                <c:ptCount val="20"/>
                <c:pt idx="0">
                  <c:v>11507.494999999999</c:v>
                </c:pt>
                <c:pt idx="1">
                  <c:v>13029.462</c:v>
                </c:pt>
                <c:pt idx="2">
                  <c:v>14565.901</c:v>
                </c:pt>
                <c:pt idx="3">
                  <c:v>16116.812</c:v>
                </c:pt>
                <c:pt idx="4">
                  <c:v>17726.08755</c:v>
                </c:pt>
                <c:pt idx="5">
                  <c:v>19347.6643</c:v>
                </c:pt>
                <c:pt idx="6">
                  <c:v>20981.542249999999</c:v>
                </c:pt>
                <c:pt idx="7">
                  <c:v>22627.721399999999</c:v>
                </c:pt>
                <c:pt idx="8">
                  <c:v>24286.20175</c:v>
                </c:pt>
                <c:pt idx="9">
                  <c:v>25956.9833</c:v>
                </c:pt>
                <c:pt idx="10">
                  <c:v>27670.933799999999</c:v>
                </c:pt>
                <c:pt idx="11">
                  <c:v>29395.0147</c:v>
                </c:pt>
                <c:pt idx="12">
                  <c:v>31129.225999999999</c:v>
                </c:pt>
                <c:pt idx="13">
                  <c:v>32873.5677</c:v>
                </c:pt>
                <c:pt idx="14">
                  <c:v>34628.039799999999</c:v>
                </c:pt>
                <c:pt idx="15">
                  <c:v>36432.669799999996</c:v>
                </c:pt>
                <c:pt idx="16">
                  <c:v>38243.088599999995</c:v>
                </c:pt>
                <c:pt idx="17">
                  <c:v>40059.296199999997</c:v>
                </c:pt>
                <c:pt idx="18">
                  <c:v>41881.292600000001</c:v>
                </c:pt>
                <c:pt idx="19">
                  <c:v>43709.077799999999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7C0-8E31-A4533B1E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091872"/>
        <c:axId val="460088264"/>
      </c:lineChart>
      <c:catAx>
        <c:axId val="4600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88264"/>
        <c:crosses val="autoZero"/>
        <c:auto val="1"/>
        <c:lblAlgn val="ctr"/>
        <c:lblOffset val="100"/>
        <c:noMultiLvlLbl val="0"/>
      </c:catAx>
      <c:valAx>
        <c:axId val="46008826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07]_-;\-* #,##0\ [$€-407]_-;_-* &quot;-&quot;\ [$€-407]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Testhaus - Gesamtkosten pro Jahr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Kalkulation!$E$33</c:f>
              <c:strCache>
                <c:ptCount val="1"/>
                <c:pt idx="0">
                  <c:v>Wärmepumpe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Kalkulation!$A$34:$A$53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Kalkulation!$E$34:$E$53</c:f>
              <c:numCache>
                <c:formatCode>_-* #,##0.00\ [$€-407]_-;\-* #,##0.00\ [$€-407]_-;_-* "-"??\ [$€-407]_-;_-@_-</c:formatCode>
                <c:ptCount val="20"/>
                <c:pt idx="0">
                  <c:v>19820</c:v>
                </c:pt>
                <c:pt idx="1">
                  <c:v>21140</c:v>
                </c:pt>
                <c:pt idx="2">
                  <c:v>22460</c:v>
                </c:pt>
                <c:pt idx="3">
                  <c:v>23780</c:v>
                </c:pt>
                <c:pt idx="4">
                  <c:v>25100</c:v>
                </c:pt>
                <c:pt idx="5">
                  <c:v>26420</c:v>
                </c:pt>
                <c:pt idx="6">
                  <c:v>27740</c:v>
                </c:pt>
                <c:pt idx="7">
                  <c:v>29060</c:v>
                </c:pt>
                <c:pt idx="8">
                  <c:v>30380</c:v>
                </c:pt>
                <c:pt idx="9">
                  <c:v>31700</c:v>
                </c:pt>
                <c:pt idx="10">
                  <c:v>33020</c:v>
                </c:pt>
                <c:pt idx="11">
                  <c:v>34340</c:v>
                </c:pt>
                <c:pt idx="12">
                  <c:v>35660</c:v>
                </c:pt>
                <c:pt idx="13">
                  <c:v>36980</c:v>
                </c:pt>
                <c:pt idx="14">
                  <c:v>38300</c:v>
                </c:pt>
                <c:pt idx="15">
                  <c:v>39620</c:v>
                </c:pt>
                <c:pt idx="16">
                  <c:v>40940</c:v>
                </c:pt>
                <c:pt idx="17">
                  <c:v>42260</c:v>
                </c:pt>
                <c:pt idx="18">
                  <c:v>43580</c:v>
                </c:pt>
                <c:pt idx="19">
                  <c:v>44900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6-4989-B3FB-7203AE426454}"/>
            </c:ext>
          </c:extLst>
        </c:ser>
        <c:ser>
          <c:idx val="1"/>
          <c:order val="1"/>
          <c:tx>
            <c:strRef>
              <c:f>Kalkulation!$F$33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Kalkulation!$A$34:$A$53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Kalkulation!$F$34:$F$53</c:f>
              <c:numCache>
                <c:formatCode>_-* #,##0.00\ [$€-407]_-;\-* #,##0.00\ [$€-407]_-;_-* "-"??\ [$€-407]_-;_-@_-</c:formatCode>
                <c:ptCount val="20"/>
                <c:pt idx="0">
                  <c:v>11840.66</c:v>
                </c:pt>
                <c:pt idx="1">
                  <c:v>13700.616</c:v>
                </c:pt>
                <c:pt idx="2">
                  <c:v>15579.868</c:v>
                </c:pt>
                <c:pt idx="3">
                  <c:v>17478.416000000001</c:v>
                </c:pt>
                <c:pt idx="4">
                  <c:v>19454.7834</c:v>
                </c:pt>
                <c:pt idx="5">
                  <c:v>21447.5524</c:v>
                </c:pt>
                <c:pt idx="6">
                  <c:v>23456.723000000002</c:v>
                </c:pt>
                <c:pt idx="7">
                  <c:v>25482.2952</c:v>
                </c:pt>
                <c:pt idx="8">
                  <c:v>27524.269</c:v>
                </c:pt>
                <c:pt idx="9">
                  <c:v>29582.644400000001</c:v>
                </c:pt>
                <c:pt idx="10">
                  <c:v>31698.578400000002</c:v>
                </c:pt>
                <c:pt idx="11">
                  <c:v>33828.0196</c:v>
                </c:pt>
                <c:pt idx="12">
                  <c:v>35970.968000000001</c:v>
                </c:pt>
                <c:pt idx="13">
                  <c:v>38127.423600000002</c:v>
                </c:pt>
                <c:pt idx="14">
                  <c:v>40297.386400000003</c:v>
                </c:pt>
                <c:pt idx="15">
                  <c:v>42534.2264</c:v>
                </c:pt>
                <c:pt idx="16">
                  <c:v>44778.784800000001</c:v>
                </c:pt>
                <c:pt idx="17">
                  <c:v>47031.061600000001</c:v>
                </c:pt>
                <c:pt idx="18">
                  <c:v>49291.056799999998</c:v>
                </c:pt>
                <c:pt idx="19">
                  <c:v>51558.770400000001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6-4989-B3FB-7203AE42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091872"/>
        <c:axId val="460088264"/>
      </c:lineChart>
      <c:catAx>
        <c:axId val="4600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88264"/>
        <c:crosses val="autoZero"/>
        <c:auto val="1"/>
        <c:lblAlgn val="ctr"/>
        <c:lblOffset val="100"/>
        <c:noMultiLvlLbl val="0"/>
      </c:catAx>
      <c:valAx>
        <c:axId val="46008826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07]_-;\-* #,##0\ [$€-407]_-;_-* &quot;-&quot;\ [$€-407]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0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57</xdr:row>
      <xdr:rowOff>0</xdr:rowOff>
    </xdr:from>
    <xdr:to>
      <xdr:col>13</xdr:col>
      <xdr:colOff>9525</xdr:colOff>
      <xdr:row>78</xdr:row>
      <xdr:rowOff>19050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609599</xdr:colOff>
      <xdr:row>82</xdr:row>
      <xdr:rowOff>0</xdr:rowOff>
    </xdr:from>
    <xdr:to>
      <xdr:col>12</xdr:col>
      <xdr:colOff>1171574</xdr:colOff>
      <xdr:row>102</xdr:row>
      <xdr:rowOff>171450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108</xdr:row>
      <xdr:rowOff>0</xdr:rowOff>
    </xdr:from>
    <xdr:to>
      <xdr:col>13</xdr:col>
      <xdr:colOff>0</xdr:colOff>
      <xdr:row>128</xdr:row>
      <xdr:rowOff>171450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31</xdr:row>
      <xdr:rowOff>171450</xdr:rowOff>
    </xdr:from>
    <xdr:to>
      <xdr:col>12</xdr:col>
      <xdr:colOff>1162050</xdr:colOff>
      <xdr:row>53</xdr:row>
      <xdr:rowOff>0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180975</xdr:colOff>
      <xdr:row>0</xdr:row>
      <xdr:rowOff>66675</xdr:rowOff>
    </xdr:from>
    <xdr:ext cx="8172450" cy="1209675"/>
    <xdr:sp macro="" textlink="">
      <xdr:nvSpPr>
        <xdr:cNvPr id="2" name="Textfeld 1"/>
        <xdr:cNvSpPr txBox="1"/>
      </xdr:nvSpPr>
      <xdr:spPr>
        <a:xfrm>
          <a:off x="180975" y="66675"/>
          <a:ext cx="8172450" cy="12096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DE" sz="1400" b="1">
              <a:solidFill>
                <a:schemeClr val="accent5">
                  <a:lumMod val="75000"/>
                </a:schemeClr>
              </a:solidFill>
            </a:rPr>
            <a:t>Beispiele für die Rentabilität einer Wärmepumpe in einem Einfamilienhaus</a:t>
          </a:r>
        </a:p>
        <a:p>
          <a:r>
            <a:rPr lang="de-DE" sz="1400">
              <a:solidFill>
                <a:schemeClr val="accent5">
                  <a:lumMod val="75000"/>
                </a:schemeClr>
              </a:solidFill>
            </a:rPr>
            <a:t>Verwendet</a:t>
          </a:r>
          <a:r>
            <a:rPr lang="de-DE" sz="1400" baseline="0">
              <a:solidFill>
                <a:schemeClr val="accent5">
                  <a:lumMod val="75000"/>
                </a:schemeClr>
              </a:solidFill>
            </a:rPr>
            <a:t> werden Datentarife der Stadtwerke Energie Jena sowie aus den angegebenen Quellen.</a:t>
          </a:r>
        </a:p>
        <a:p>
          <a:r>
            <a:rPr lang="de-DE" sz="1400" baseline="0">
              <a:solidFill>
                <a:schemeClr val="accent5">
                  <a:lumMod val="75000"/>
                </a:schemeClr>
              </a:solidFill>
            </a:rPr>
            <a:t>Die Angaben für die Musterhäuser 1, 2 und 3 sind als Beispiele fest vorgegeben und nicht änderbar.</a:t>
          </a:r>
        </a:p>
        <a:p>
          <a:r>
            <a:rPr lang="de-DE" sz="1400" baseline="0">
              <a:solidFill>
                <a:schemeClr val="accent5">
                  <a:lumMod val="75000"/>
                </a:schemeClr>
              </a:solidFill>
            </a:rPr>
            <a:t>Zum ausprobieren individueller Daten können die Werte für das Testhaus nach Bedarf angepasst werden.</a:t>
          </a:r>
        </a:p>
        <a:p>
          <a:r>
            <a:rPr lang="de-DE" sz="1400" baseline="0">
              <a:solidFill>
                <a:schemeClr val="accent5">
                  <a:lumMod val="75000"/>
                </a:schemeClr>
              </a:solidFill>
            </a:rPr>
            <a:t>Geändert werden dürfen die Werte in den grün hinterlegten Zellen - aktualisiert wird nur das Testhaus.</a:t>
          </a:r>
          <a:endParaRPr lang="de-DE" sz="14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9"/>
  <sheetViews>
    <sheetView tabSelected="1" workbookViewId="0">
      <selection activeCell="A9" sqref="A9"/>
    </sheetView>
  </sheetViews>
  <sheetFormatPr baseColWidth="10" defaultRowHeight="15" x14ac:dyDescent="0.25"/>
  <cols>
    <col min="1" max="1" width="37.5703125" customWidth="1"/>
    <col min="2" max="2" width="22.42578125" customWidth="1"/>
    <col min="3" max="3" width="15.5703125" bestFit="1" customWidth="1"/>
    <col min="4" max="4" width="18.85546875" bestFit="1" customWidth="1"/>
    <col min="5" max="5" width="18.28515625" customWidth="1"/>
    <col min="6" max="6" width="15.140625" customWidth="1"/>
    <col min="7" max="7" width="4.28515625" customWidth="1"/>
    <col min="8" max="8" width="6.42578125" customWidth="1"/>
    <col min="9" max="9" width="13.5703125" customWidth="1"/>
    <col min="10" max="10" width="14.85546875" customWidth="1"/>
    <col min="11" max="11" width="18.140625" customWidth="1"/>
    <col min="13" max="13" width="17.5703125" customWidth="1"/>
    <col min="14" max="14" width="5.28515625" customWidth="1"/>
    <col min="15" max="15" width="14.42578125" hidden="1" customWidth="1"/>
    <col min="16" max="16" width="11.42578125" hidden="1" customWidth="1"/>
    <col min="17" max="17" width="37.42578125" customWidth="1"/>
    <col min="18" max="19" width="12.140625" customWidth="1"/>
    <col min="20" max="21" width="13.42578125" customWidth="1"/>
  </cols>
  <sheetData>
    <row r="2" spans="1:21" x14ac:dyDescent="0.25">
      <c r="I2" s="4" t="s">
        <v>34</v>
      </c>
      <c r="J2" t="s">
        <v>25</v>
      </c>
    </row>
    <row r="3" spans="1:21" x14ac:dyDescent="0.25">
      <c r="I3" s="4" t="s">
        <v>63</v>
      </c>
      <c r="J3" t="s">
        <v>28</v>
      </c>
    </row>
    <row r="4" spans="1:21" x14ac:dyDescent="0.25">
      <c r="I4" s="4" t="s">
        <v>62</v>
      </c>
      <c r="J4" t="s">
        <v>27</v>
      </c>
    </row>
    <row r="6" spans="1:21" x14ac:dyDescent="0.25">
      <c r="J6" s="54" t="s">
        <v>56</v>
      </c>
      <c r="K6" s="55">
        <v>201</v>
      </c>
      <c r="L6" s="6" t="s">
        <v>54</v>
      </c>
    </row>
    <row r="8" spans="1:21" ht="18.75" x14ac:dyDescent="0.3">
      <c r="B8" s="31" t="s">
        <v>0</v>
      </c>
      <c r="C8" s="31" t="s">
        <v>2</v>
      </c>
      <c r="D8" s="31" t="s">
        <v>9</v>
      </c>
      <c r="I8" s="8"/>
      <c r="J8" s="114" t="s">
        <v>12</v>
      </c>
      <c r="K8" s="114"/>
      <c r="L8" s="9" t="s">
        <v>10</v>
      </c>
      <c r="M8" s="10" t="s">
        <v>24</v>
      </c>
      <c r="Q8" s="82" t="s">
        <v>61</v>
      </c>
      <c r="R8" s="38"/>
      <c r="S8" s="38"/>
      <c r="T8" s="39"/>
    </row>
    <row r="9" spans="1:21" x14ac:dyDescent="0.25">
      <c r="B9" s="6" t="s">
        <v>32</v>
      </c>
      <c r="C9" s="6" t="s">
        <v>32</v>
      </c>
      <c r="D9" s="6" t="s">
        <v>33</v>
      </c>
      <c r="I9" s="11" t="s">
        <v>11</v>
      </c>
      <c r="J9" s="7" t="s">
        <v>26</v>
      </c>
      <c r="K9" s="7" t="s">
        <v>23</v>
      </c>
      <c r="L9" s="7" t="s">
        <v>22</v>
      </c>
      <c r="M9" s="12" t="s">
        <v>1</v>
      </c>
    </row>
    <row r="10" spans="1:21" x14ac:dyDescent="0.25">
      <c r="A10" s="3" t="s">
        <v>57</v>
      </c>
      <c r="B10" s="35" t="s">
        <v>4</v>
      </c>
      <c r="C10" s="35" t="s">
        <v>3</v>
      </c>
      <c r="I10" s="13">
        <v>2025</v>
      </c>
      <c r="J10" s="14">
        <v>55</v>
      </c>
      <c r="K10" s="15">
        <f>$K$6*J10/1000000</f>
        <v>1.1055000000000001E-2</v>
      </c>
      <c r="L10" s="16">
        <v>0</v>
      </c>
      <c r="M10" s="17">
        <f t="shared" ref="M10:M29" si="0">$C$12*(100-L10)/100+K10+L10*$D$12/100</f>
        <v>0.111055</v>
      </c>
      <c r="Q10" s="40"/>
      <c r="R10" s="83" t="s">
        <v>55</v>
      </c>
      <c r="S10" s="83" t="s">
        <v>19</v>
      </c>
      <c r="T10" s="84" t="s">
        <v>9</v>
      </c>
    </row>
    <row r="11" spans="1:21" x14ac:dyDescent="0.25">
      <c r="I11" s="18">
        <v>2026</v>
      </c>
      <c r="J11" s="19">
        <v>63</v>
      </c>
      <c r="K11" s="20">
        <f>$K$6*J11/1000000</f>
        <v>1.2663000000000001E-2</v>
      </c>
      <c r="L11" s="21">
        <v>0</v>
      </c>
      <c r="M11" s="22">
        <f t="shared" si="0"/>
        <v>0.11266300000000001</v>
      </c>
      <c r="Q11" s="41"/>
      <c r="R11" s="42"/>
      <c r="S11" s="42"/>
      <c r="T11" s="43"/>
    </row>
    <row r="12" spans="1:21" x14ac:dyDescent="0.25">
      <c r="A12" s="3" t="s">
        <v>35</v>
      </c>
      <c r="B12" s="28">
        <v>0.24</v>
      </c>
      <c r="C12" s="28">
        <v>0.1</v>
      </c>
      <c r="D12" s="57">
        <v>0.15</v>
      </c>
      <c r="I12" s="13">
        <v>2027</v>
      </c>
      <c r="J12" s="14">
        <v>71</v>
      </c>
      <c r="K12" s="15">
        <f>$K$6*J12/1000000</f>
        <v>1.4271000000000001E-2</v>
      </c>
      <c r="L12" s="16">
        <v>0</v>
      </c>
      <c r="M12" s="17">
        <f t="shared" si="0"/>
        <v>0.11427100000000001</v>
      </c>
      <c r="O12" t="s">
        <v>29</v>
      </c>
      <c r="Q12" s="44" t="s">
        <v>35</v>
      </c>
      <c r="R12" s="45">
        <v>0.24</v>
      </c>
      <c r="S12" s="45">
        <v>0.1</v>
      </c>
      <c r="T12" s="46">
        <v>0.15</v>
      </c>
      <c r="U12" s="34"/>
    </row>
    <row r="13" spans="1:21" x14ac:dyDescent="0.25">
      <c r="A13" s="3" t="s">
        <v>36</v>
      </c>
      <c r="B13" s="29">
        <v>140</v>
      </c>
      <c r="C13" s="29">
        <v>178</v>
      </c>
      <c r="D13" s="5" t="s">
        <v>31</v>
      </c>
      <c r="I13" s="18">
        <v>2028</v>
      </c>
      <c r="J13" s="19">
        <v>79</v>
      </c>
      <c r="K13" s="20">
        <f>$K$6*J13/1000000</f>
        <v>1.5879000000000001E-2</v>
      </c>
      <c r="L13" s="21">
        <v>0</v>
      </c>
      <c r="M13" s="22">
        <f t="shared" si="0"/>
        <v>0.11587900000000001</v>
      </c>
      <c r="O13" s="2">
        <v>30</v>
      </c>
      <c r="Q13" s="44" t="s">
        <v>36</v>
      </c>
      <c r="R13" s="47">
        <v>140</v>
      </c>
      <c r="S13" s="47">
        <v>178</v>
      </c>
      <c r="T13" s="48" t="s">
        <v>31</v>
      </c>
      <c r="U13" s="34"/>
    </row>
    <row r="14" spans="1:21" x14ac:dyDescent="0.25">
      <c r="A14" s="3"/>
      <c r="I14" s="13">
        <v>2029</v>
      </c>
      <c r="J14" s="14">
        <v>87</v>
      </c>
      <c r="K14" s="15">
        <f t="shared" ref="K14:K29" si="1">$K$6*(100-L14)/100*J14/1000000</f>
        <v>1.4863949999999999E-2</v>
      </c>
      <c r="L14" s="16">
        <v>15</v>
      </c>
      <c r="M14" s="17">
        <f t="shared" si="0"/>
        <v>0.12236395</v>
      </c>
      <c r="O14" s="2">
        <v>35</v>
      </c>
      <c r="Q14" s="44"/>
      <c r="R14" s="42"/>
      <c r="S14" s="42"/>
      <c r="T14" s="43"/>
      <c r="U14" s="32"/>
    </row>
    <row r="15" spans="1:21" x14ac:dyDescent="0.25">
      <c r="A15" s="3" t="s">
        <v>37</v>
      </c>
      <c r="B15" s="29">
        <v>35000</v>
      </c>
      <c r="C15" s="29">
        <v>10000</v>
      </c>
      <c r="I15" s="18">
        <v>2030</v>
      </c>
      <c r="J15" s="19">
        <v>95</v>
      </c>
      <c r="K15" s="20">
        <f t="shared" si="1"/>
        <v>1.6230749999999999E-2</v>
      </c>
      <c r="L15" s="21">
        <v>15</v>
      </c>
      <c r="M15" s="22">
        <f t="shared" si="0"/>
        <v>0.12373075</v>
      </c>
      <c r="O15" s="2">
        <v>50</v>
      </c>
      <c r="Q15" s="44" t="s">
        <v>37</v>
      </c>
      <c r="R15" s="47">
        <v>35000</v>
      </c>
      <c r="S15" s="47">
        <v>10000</v>
      </c>
      <c r="T15" s="43"/>
      <c r="U15" s="37"/>
    </row>
    <row r="16" spans="1:21" x14ac:dyDescent="0.25">
      <c r="A16" s="56" t="s">
        <v>64</v>
      </c>
      <c r="B16" s="30">
        <v>55</v>
      </c>
      <c r="I16" s="13">
        <v>2031</v>
      </c>
      <c r="J16" s="14">
        <v>103</v>
      </c>
      <c r="K16" s="15">
        <f t="shared" si="1"/>
        <v>1.759755E-2</v>
      </c>
      <c r="L16" s="16">
        <v>15</v>
      </c>
      <c r="M16" s="17">
        <f t="shared" si="0"/>
        <v>0.12509755</v>
      </c>
      <c r="O16" s="2">
        <v>55</v>
      </c>
      <c r="Q16" s="44" t="s">
        <v>64</v>
      </c>
      <c r="R16" s="50">
        <v>55</v>
      </c>
      <c r="S16" s="42"/>
      <c r="T16" s="43"/>
      <c r="U16" s="33"/>
    </row>
    <row r="17" spans="1:21" x14ac:dyDescent="0.25">
      <c r="A17" s="3" t="s">
        <v>65</v>
      </c>
      <c r="B17" s="1">
        <f>IF(B15&gt;30000,30000*B16/100,B15*B16/100)</f>
        <v>16500</v>
      </c>
      <c r="C17" s="1">
        <v>0</v>
      </c>
      <c r="I17" s="18">
        <v>2032</v>
      </c>
      <c r="J17" s="19">
        <v>111</v>
      </c>
      <c r="K17" s="20">
        <f t="shared" si="1"/>
        <v>1.8964349999999998E-2</v>
      </c>
      <c r="L17" s="21">
        <v>15</v>
      </c>
      <c r="M17" s="22">
        <f t="shared" si="0"/>
        <v>0.12646435</v>
      </c>
      <c r="O17" s="2">
        <v>65</v>
      </c>
      <c r="Q17" s="44" t="s">
        <v>65</v>
      </c>
      <c r="R17" s="49">
        <f>IF(R15&gt;30000,30000*R16/100,R15*R16/100)</f>
        <v>16500</v>
      </c>
      <c r="S17" s="49">
        <v>0</v>
      </c>
      <c r="T17" s="43"/>
      <c r="U17" s="33"/>
    </row>
    <row r="18" spans="1:21" x14ac:dyDescent="0.25">
      <c r="A18" s="3" t="s">
        <v>66</v>
      </c>
      <c r="B18" s="1">
        <f>B15-B17</f>
        <v>18500</v>
      </c>
      <c r="C18" s="1">
        <f>C15-C17</f>
        <v>10000</v>
      </c>
      <c r="I18" s="13">
        <v>2033</v>
      </c>
      <c r="J18" s="14">
        <v>119</v>
      </c>
      <c r="K18" s="15">
        <f t="shared" si="1"/>
        <v>2.0331149999999999E-2</v>
      </c>
      <c r="L18" s="16">
        <v>15</v>
      </c>
      <c r="M18" s="17">
        <f t="shared" si="0"/>
        <v>0.12783115</v>
      </c>
      <c r="O18" s="2">
        <v>70</v>
      </c>
      <c r="Q18" s="44" t="s">
        <v>38</v>
      </c>
      <c r="R18" s="49">
        <f>R15-R17</f>
        <v>18500</v>
      </c>
      <c r="S18" s="49">
        <f>S15-S17</f>
        <v>10000</v>
      </c>
      <c r="T18" s="43"/>
      <c r="U18" s="33"/>
    </row>
    <row r="19" spans="1:21" x14ac:dyDescent="0.25">
      <c r="A19" s="3" t="s">
        <v>39</v>
      </c>
      <c r="B19" s="29">
        <v>250</v>
      </c>
      <c r="C19" s="29">
        <v>300</v>
      </c>
      <c r="I19" s="18">
        <v>2034</v>
      </c>
      <c r="J19" s="19">
        <v>127</v>
      </c>
      <c r="K19" s="20">
        <f t="shared" si="1"/>
        <v>2.1697950000000001E-2</v>
      </c>
      <c r="L19" s="21">
        <v>15</v>
      </c>
      <c r="M19" s="22">
        <f t="shared" si="0"/>
        <v>0.12919795000000001</v>
      </c>
      <c r="Q19" s="44" t="s">
        <v>39</v>
      </c>
      <c r="R19" s="47">
        <v>250</v>
      </c>
      <c r="S19" s="47">
        <v>300</v>
      </c>
      <c r="T19" s="43"/>
      <c r="U19" s="33"/>
    </row>
    <row r="20" spans="1:21" x14ac:dyDescent="0.25">
      <c r="A20" s="3" t="s">
        <v>40</v>
      </c>
      <c r="B20" s="29">
        <v>30</v>
      </c>
      <c r="C20" s="29">
        <v>30</v>
      </c>
      <c r="I20" s="13">
        <v>2035</v>
      </c>
      <c r="J20" s="14">
        <v>135</v>
      </c>
      <c r="K20" s="15">
        <f t="shared" si="1"/>
        <v>1.8994500000000001E-2</v>
      </c>
      <c r="L20" s="16">
        <v>30</v>
      </c>
      <c r="M20" s="17">
        <f t="shared" si="0"/>
        <v>0.13399450000000002</v>
      </c>
      <c r="Q20" s="51" t="s">
        <v>40</v>
      </c>
      <c r="R20" s="52">
        <v>30</v>
      </c>
      <c r="S20" s="52">
        <v>30</v>
      </c>
      <c r="T20" s="53"/>
      <c r="U20" s="33"/>
    </row>
    <row r="21" spans="1:21" ht="15.75" thickBot="1" x14ac:dyDescent="0.3">
      <c r="A21" s="3"/>
      <c r="I21" s="18">
        <v>2036</v>
      </c>
      <c r="J21" s="19">
        <v>143</v>
      </c>
      <c r="K21" s="20">
        <f t="shared" si="1"/>
        <v>2.0120099999999998E-2</v>
      </c>
      <c r="L21" s="21">
        <v>30</v>
      </c>
      <c r="M21" s="22">
        <f t="shared" si="0"/>
        <v>0.13512010000000002</v>
      </c>
      <c r="O21" s="2">
        <v>0</v>
      </c>
      <c r="P21" t="s">
        <v>47</v>
      </c>
      <c r="U21" s="33"/>
    </row>
    <row r="22" spans="1:21" ht="16.5" thickTop="1" thickBot="1" x14ac:dyDescent="0.3">
      <c r="A22" s="3"/>
      <c r="B22" s="65" t="s">
        <v>53</v>
      </c>
      <c r="C22" s="66" t="s">
        <v>5</v>
      </c>
      <c r="D22" s="67" t="s">
        <v>6</v>
      </c>
      <c r="E22" s="67" t="s">
        <v>7</v>
      </c>
      <c r="I22" s="13">
        <v>2037</v>
      </c>
      <c r="J22" s="14">
        <v>151</v>
      </c>
      <c r="K22" s="15">
        <f t="shared" si="1"/>
        <v>2.1245699999999996E-2</v>
      </c>
      <c r="L22" s="16">
        <v>30</v>
      </c>
      <c r="M22" s="17">
        <f t="shared" si="0"/>
        <v>0.1362457</v>
      </c>
      <c r="O22" s="2">
        <v>30.00001</v>
      </c>
      <c r="P22" t="s">
        <v>48</v>
      </c>
      <c r="U22" s="33"/>
    </row>
    <row r="23" spans="1:21" x14ac:dyDescent="0.25">
      <c r="A23" s="3"/>
      <c r="B23" s="58"/>
      <c r="C23" s="68" t="s">
        <v>18</v>
      </c>
      <c r="D23" s="69" t="s">
        <v>16</v>
      </c>
      <c r="E23" s="69" t="s">
        <v>17</v>
      </c>
      <c r="I23" s="18">
        <v>2038</v>
      </c>
      <c r="J23" s="19">
        <v>159</v>
      </c>
      <c r="K23" s="20">
        <f t="shared" si="1"/>
        <v>2.23713E-2</v>
      </c>
      <c r="L23" s="21">
        <v>30</v>
      </c>
      <c r="M23" s="22">
        <f t="shared" si="0"/>
        <v>0.1373713</v>
      </c>
      <c r="O23" s="2">
        <v>50.000010000000003</v>
      </c>
      <c r="P23" t="s">
        <v>15</v>
      </c>
    </row>
    <row r="24" spans="1:21" x14ac:dyDescent="0.25">
      <c r="A24" s="3" t="s">
        <v>41</v>
      </c>
      <c r="B24" s="59">
        <v>120</v>
      </c>
      <c r="C24" s="70">
        <v>120</v>
      </c>
      <c r="D24" s="71">
        <v>120</v>
      </c>
      <c r="E24" s="71">
        <v>120</v>
      </c>
      <c r="I24" s="13">
        <v>2039</v>
      </c>
      <c r="J24" s="14">
        <v>167</v>
      </c>
      <c r="K24" s="15">
        <f t="shared" si="1"/>
        <v>2.3496899999999998E-2</v>
      </c>
      <c r="L24" s="16">
        <v>30</v>
      </c>
      <c r="M24" s="17">
        <f t="shared" si="0"/>
        <v>0.13849690000000001</v>
      </c>
      <c r="O24" s="2">
        <v>75.000010000000003</v>
      </c>
      <c r="P24" t="s">
        <v>14</v>
      </c>
    </row>
    <row r="25" spans="1:21" x14ac:dyDescent="0.25">
      <c r="A25" s="3" t="s">
        <v>42</v>
      </c>
      <c r="B25" s="60">
        <v>100</v>
      </c>
      <c r="C25" s="72">
        <v>160</v>
      </c>
      <c r="D25" s="73">
        <v>100</v>
      </c>
      <c r="E25" s="73">
        <v>75</v>
      </c>
      <c r="I25" s="18">
        <v>2040</v>
      </c>
      <c r="J25" s="19">
        <v>175</v>
      </c>
      <c r="K25" s="20">
        <f t="shared" si="1"/>
        <v>1.4070000000000003E-2</v>
      </c>
      <c r="L25" s="21">
        <v>60</v>
      </c>
      <c r="M25" s="22">
        <f t="shared" si="0"/>
        <v>0.14407</v>
      </c>
      <c r="O25" s="2">
        <v>100.00001</v>
      </c>
      <c r="P25" t="s">
        <v>49</v>
      </c>
    </row>
    <row r="26" spans="1:21" x14ac:dyDescent="0.25">
      <c r="A26" s="3" t="s">
        <v>43</v>
      </c>
      <c r="B26" s="61" t="str">
        <f>VLOOKUP(B25,$O$21:$P$29,2,TRUE)</f>
        <v>C</v>
      </c>
      <c r="C26" s="74" t="str">
        <f>VLOOKUP(C25,$O$21:$P$29,2,TRUE)</f>
        <v>E</v>
      </c>
      <c r="D26" s="75" t="str">
        <f>VLOOKUP(D25,$O$21:$P$29,2,TRUE)</f>
        <v>C</v>
      </c>
      <c r="E26" s="75" t="str">
        <f>VLOOKUP(E25,$O$21:$P$29,2,TRUE)</f>
        <v>B</v>
      </c>
      <c r="I26" s="13">
        <v>2041</v>
      </c>
      <c r="J26" s="14">
        <v>183</v>
      </c>
      <c r="K26" s="15">
        <f t="shared" si="1"/>
        <v>1.4713200000000001E-2</v>
      </c>
      <c r="L26" s="16">
        <v>60</v>
      </c>
      <c r="M26" s="17">
        <f t="shared" si="0"/>
        <v>0.14471319999999999</v>
      </c>
      <c r="O26" s="2">
        <v>130.00001</v>
      </c>
      <c r="P26" t="s">
        <v>13</v>
      </c>
    </row>
    <row r="27" spans="1:21" x14ac:dyDescent="0.25">
      <c r="A27" s="3" t="s">
        <v>44</v>
      </c>
      <c r="B27" s="62">
        <f>B24*B25</f>
        <v>12000</v>
      </c>
      <c r="C27" s="76">
        <f>C24*C25</f>
        <v>19200</v>
      </c>
      <c r="D27" s="77">
        <f>D24*D25</f>
        <v>12000</v>
      </c>
      <c r="E27" s="77">
        <f>E24*E25</f>
        <v>9000</v>
      </c>
      <c r="I27" s="18">
        <v>2042</v>
      </c>
      <c r="J27" s="19">
        <v>191</v>
      </c>
      <c r="K27" s="20">
        <f t="shared" si="1"/>
        <v>1.5356400000000001E-2</v>
      </c>
      <c r="L27" s="21">
        <v>60</v>
      </c>
      <c r="M27" s="22">
        <f t="shared" si="0"/>
        <v>0.1453564</v>
      </c>
      <c r="O27" s="2">
        <v>160.00001</v>
      </c>
      <c r="P27" t="s">
        <v>50</v>
      </c>
    </row>
    <row r="28" spans="1:21" x14ac:dyDescent="0.25">
      <c r="A28" s="3" t="s">
        <v>45</v>
      </c>
      <c r="B28" s="63">
        <v>3.2</v>
      </c>
      <c r="C28" s="78">
        <v>2.7</v>
      </c>
      <c r="D28" s="79">
        <v>3.2</v>
      </c>
      <c r="E28" s="79">
        <v>3.6</v>
      </c>
      <c r="I28" s="13">
        <v>2043</v>
      </c>
      <c r="J28" s="14">
        <v>199</v>
      </c>
      <c r="K28" s="15">
        <f t="shared" si="1"/>
        <v>1.5999599999999999E-2</v>
      </c>
      <c r="L28" s="16">
        <v>60</v>
      </c>
      <c r="M28" s="17">
        <f t="shared" si="0"/>
        <v>0.14599960000000001</v>
      </c>
      <c r="O28" s="2">
        <v>200.00001</v>
      </c>
      <c r="P28" t="s">
        <v>51</v>
      </c>
    </row>
    <row r="29" spans="1:21" ht="15.75" thickBot="1" x14ac:dyDescent="0.3">
      <c r="A29" s="3" t="s">
        <v>46</v>
      </c>
      <c r="B29" s="64">
        <f>B27/B28</f>
        <v>3750</v>
      </c>
      <c r="C29" s="80">
        <f>C27/C28</f>
        <v>7111.1111111111104</v>
      </c>
      <c r="D29" s="81">
        <f>D27/D28</f>
        <v>3750</v>
      </c>
      <c r="E29" s="81">
        <f>E27/E28</f>
        <v>2500</v>
      </c>
      <c r="I29" s="23">
        <v>2044</v>
      </c>
      <c r="J29" s="24">
        <v>207</v>
      </c>
      <c r="K29" s="25">
        <f t="shared" si="1"/>
        <v>1.6642800000000003E-2</v>
      </c>
      <c r="L29" s="26">
        <v>60</v>
      </c>
      <c r="M29" s="27">
        <f t="shared" si="0"/>
        <v>0.14664280000000002</v>
      </c>
      <c r="O29" s="2">
        <v>200.00002000000001</v>
      </c>
      <c r="P29" t="s">
        <v>52</v>
      </c>
    </row>
    <row r="30" spans="1:21" ht="16.5" thickTop="1" thickBot="1" x14ac:dyDescent="0.3"/>
    <row r="31" spans="1:21" ht="19.5" thickBot="1" x14ac:dyDescent="0.35">
      <c r="A31" s="85"/>
      <c r="B31" s="86" t="str">
        <f>"Testhaus - Gebäudeeffizienzklasse "&amp;TEXT(B26,0)&amp;" - "&amp;TEXT(B25,"0")&amp;" kWh/qm a - Kosten über 20 Jahre"</f>
        <v>Testhaus - Gebäudeeffizienzklasse C - 100 kWh/qm a - Kosten über 20 Jahre</v>
      </c>
      <c r="C31" s="87"/>
      <c r="D31" s="87"/>
      <c r="E31" s="87"/>
      <c r="F31" s="88"/>
    </row>
    <row r="32" spans="1:21" x14ac:dyDescent="0.25">
      <c r="A32" s="89"/>
      <c r="B32" s="90"/>
      <c r="C32" s="115" t="s">
        <v>20</v>
      </c>
      <c r="D32" s="116"/>
      <c r="E32" s="115" t="s">
        <v>30</v>
      </c>
      <c r="F32" s="117"/>
    </row>
    <row r="33" spans="1:6" ht="15.75" thickBot="1" x14ac:dyDescent="0.3">
      <c r="A33" s="98" t="s">
        <v>21</v>
      </c>
      <c r="B33" s="99" t="s">
        <v>11</v>
      </c>
      <c r="C33" s="102" t="s">
        <v>8</v>
      </c>
      <c r="D33" s="100" t="s">
        <v>19</v>
      </c>
      <c r="E33" s="102" t="s">
        <v>8</v>
      </c>
      <c r="F33" s="101" t="s">
        <v>19</v>
      </c>
    </row>
    <row r="34" spans="1:6" x14ac:dyDescent="0.25">
      <c r="A34" s="91">
        <v>1</v>
      </c>
      <c r="B34" s="36">
        <v>2025</v>
      </c>
      <c r="C34" s="105">
        <f t="shared" ref="C34:C53" si="2">$B$29*$B$12+$B$19+$B$20+$B$13</f>
        <v>1320</v>
      </c>
      <c r="D34" s="106">
        <f t="shared" ref="D34:D53" si="3">$B$27*M10+$C$13+$C$19+$C$20</f>
        <v>1840.66</v>
      </c>
      <c r="E34" s="105">
        <f>C34+$B$18</f>
        <v>19820</v>
      </c>
      <c r="F34" s="109">
        <f>D34+$C$18</f>
        <v>11840.66</v>
      </c>
    </row>
    <row r="35" spans="1:6" x14ac:dyDescent="0.25">
      <c r="A35" s="91">
        <v>2</v>
      </c>
      <c r="B35" s="36">
        <v>2026</v>
      </c>
      <c r="C35" s="105">
        <f t="shared" si="2"/>
        <v>1320</v>
      </c>
      <c r="D35" s="106">
        <f t="shared" si="3"/>
        <v>1859.9560000000001</v>
      </c>
      <c r="E35" s="105">
        <f>E34+C35</f>
        <v>21140</v>
      </c>
      <c r="F35" s="109">
        <f>F34+D35</f>
        <v>13700.616</v>
      </c>
    </row>
    <row r="36" spans="1:6" x14ac:dyDescent="0.25">
      <c r="A36" s="91">
        <v>3</v>
      </c>
      <c r="B36" s="36">
        <v>2027</v>
      </c>
      <c r="C36" s="105">
        <f t="shared" si="2"/>
        <v>1320</v>
      </c>
      <c r="D36" s="106">
        <f t="shared" si="3"/>
        <v>1879.2520000000002</v>
      </c>
      <c r="E36" s="105">
        <f t="shared" ref="E36:E53" si="4">E35+C36</f>
        <v>22460</v>
      </c>
      <c r="F36" s="109">
        <f t="shared" ref="F36:F53" si="5">F35+D36</f>
        <v>15579.868</v>
      </c>
    </row>
    <row r="37" spans="1:6" x14ac:dyDescent="0.25">
      <c r="A37" s="91">
        <v>4</v>
      </c>
      <c r="B37" s="36">
        <v>2028</v>
      </c>
      <c r="C37" s="105">
        <f t="shared" si="2"/>
        <v>1320</v>
      </c>
      <c r="D37" s="106">
        <f t="shared" si="3"/>
        <v>1898.5480000000002</v>
      </c>
      <c r="E37" s="105">
        <f t="shared" si="4"/>
        <v>23780</v>
      </c>
      <c r="F37" s="109">
        <f t="shared" si="5"/>
        <v>17478.416000000001</v>
      </c>
    </row>
    <row r="38" spans="1:6" x14ac:dyDescent="0.25">
      <c r="A38" s="91">
        <v>5</v>
      </c>
      <c r="B38" s="36">
        <v>2029</v>
      </c>
      <c r="C38" s="105">
        <f t="shared" si="2"/>
        <v>1320</v>
      </c>
      <c r="D38" s="106">
        <f t="shared" si="3"/>
        <v>1976.3674000000001</v>
      </c>
      <c r="E38" s="105">
        <f t="shared" si="4"/>
        <v>25100</v>
      </c>
      <c r="F38" s="109">
        <f t="shared" si="5"/>
        <v>19454.7834</v>
      </c>
    </row>
    <row r="39" spans="1:6" x14ac:dyDescent="0.25">
      <c r="A39" s="91">
        <v>6</v>
      </c>
      <c r="B39" s="36">
        <v>2030</v>
      </c>
      <c r="C39" s="105">
        <f t="shared" si="2"/>
        <v>1320</v>
      </c>
      <c r="D39" s="106">
        <f t="shared" si="3"/>
        <v>1992.769</v>
      </c>
      <c r="E39" s="105">
        <f t="shared" si="4"/>
        <v>26420</v>
      </c>
      <c r="F39" s="109">
        <f t="shared" si="5"/>
        <v>21447.5524</v>
      </c>
    </row>
    <row r="40" spans="1:6" x14ac:dyDescent="0.25">
      <c r="A40" s="91">
        <v>7</v>
      </c>
      <c r="B40" s="36">
        <v>2031</v>
      </c>
      <c r="C40" s="105">
        <f t="shared" si="2"/>
        <v>1320</v>
      </c>
      <c r="D40" s="106">
        <f t="shared" si="3"/>
        <v>2009.1705999999999</v>
      </c>
      <c r="E40" s="105">
        <f t="shared" si="4"/>
        <v>27740</v>
      </c>
      <c r="F40" s="109">
        <f t="shared" si="5"/>
        <v>23456.723000000002</v>
      </c>
    </row>
    <row r="41" spans="1:6" x14ac:dyDescent="0.25">
      <c r="A41" s="91">
        <v>8</v>
      </c>
      <c r="B41" s="36">
        <v>2032</v>
      </c>
      <c r="C41" s="105">
        <f t="shared" si="2"/>
        <v>1320</v>
      </c>
      <c r="D41" s="106">
        <f t="shared" si="3"/>
        <v>2025.5722000000001</v>
      </c>
      <c r="E41" s="105">
        <f t="shared" si="4"/>
        <v>29060</v>
      </c>
      <c r="F41" s="109">
        <f t="shared" si="5"/>
        <v>25482.2952</v>
      </c>
    </row>
    <row r="42" spans="1:6" x14ac:dyDescent="0.25">
      <c r="A42" s="91">
        <v>9</v>
      </c>
      <c r="B42" s="36">
        <v>2033</v>
      </c>
      <c r="C42" s="105">
        <f t="shared" si="2"/>
        <v>1320</v>
      </c>
      <c r="D42" s="106">
        <f t="shared" si="3"/>
        <v>2041.9738</v>
      </c>
      <c r="E42" s="105">
        <f t="shared" si="4"/>
        <v>30380</v>
      </c>
      <c r="F42" s="109">
        <f t="shared" si="5"/>
        <v>27524.269</v>
      </c>
    </row>
    <row r="43" spans="1:6" x14ac:dyDescent="0.25">
      <c r="A43" s="91">
        <v>10</v>
      </c>
      <c r="B43" s="36">
        <v>2034</v>
      </c>
      <c r="C43" s="105">
        <f t="shared" si="2"/>
        <v>1320</v>
      </c>
      <c r="D43" s="106">
        <f t="shared" si="3"/>
        <v>2058.3753999999999</v>
      </c>
      <c r="E43" s="105">
        <f t="shared" si="4"/>
        <v>31700</v>
      </c>
      <c r="F43" s="109">
        <f t="shared" si="5"/>
        <v>29582.644400000001</v>
      </c>
    </row>
    <row r="44" spans="1:6" x14ac:dyDescent="0.25">
      <c r="A44" s="91">
        <v>11</v>
      </c>
      <c r="B44" s="36">
        <v>2035</v>
      </c>
      <c r="C44" s="105">
        <f t="shared" si="2"/>
        <v>1320</v>
      </c>
      <c r="D44" s="106">
        <f t="shared" si="3"/>
        <v>2115.9340000000002</v>
      </c>
      <c r="E44" s="105">
        <f t="shared" si="4"/>
        <v>33020</v>
      </c>
      <c r="F44" s="109">
        <f t="shared" si="5"/>
        <v>31698.578400000002</v>
      </c>
    </row>
    <row r="45" spans="1:6" x14ac:dyDescent="0.25">
      <c r="A45" s="91">
        <v>12</v>
      </c>
      <c r="B45" s="36">
        <v>2036</v>
      </c>
      <c r="C45" s="105">
        <f t="shared" si="2"/>
        <v>1320</v>
      </c>
      <c r="D45" s="106">
        <f t="shared" si="3"/>
        <v>2129.4412000000002</v>
      </c>
      <c r="E45" s="105">
        <f t="shared" si="4"/>
        <v>34340</v>
      </c>
      <c r="F45" s="109">
        <f t="shared" si="5"/>
        <v>33828.0196</v>
      </c>
    </row>
    <row r="46" spans="1:6" x14ac:dyDescent="0.25">
      <c r="A46" s="91">
        <v>13</v>
      </c>
      <c r="B46" s="36">
        <v>2037</v>
      </c>
      <c r="C46" s="105">
        <f t="shared" si="2"/>
        <v>1320</v>
      </c>
      <c r="D46" s="106">
        <f t="shared" si="3"/>
        <v>2142.9484000000002</v>
      </c>
      <c r="E46" s="105">
        <f t="shared" si="4"/>
        <v>35660</v>
      </c>
      <c r="F46" s="109">
        <f t="shared" si="5"/>
        <v>35970.968000000001</v>
      </c>
    </row>
    <row r="47" spans="1:6" x14ac:dyDescent="0.25">
      <c r="A47" s="91">
        <v>14</v>
      </c>
      <c r="B47" s="36">
        <v>2038</v>
      </c>
      <c r="C47" s="105">
        <f t="shared" si="2"/>
        <v>1320</v>
      </c>
      <c r="D47" s="106">
        <f t="shared" si="3"/>
        <v>2156.4556000000002</v>
      </c>
      <c r="E47" s="105">
        <f t="shared" si="4"/>
        <v>36980</v>
      </c>
      <c r="F47" s="109">
        <f t="shared" si="5"/>
        <v>38127.423600000002</v>
      </c>
    </row>
    <row r="48" spans="1:6" x14ac:dyDescent="0.25">
      <c r="A48" s="91">
        <v>15</v>
      </c>
      <c r="B48" s="36">
        <v>2039</v>
      </c>
      <c r="C48" s="105">
        <f t="shared" si="2"/>
        <v>1320</v>
      </c>
      <c r="D48" s="106">
        <f t="shared" si="3"/>
        <v>2169.9628000000002</v>
      </c>
      <c r="E48" s="105">
        <f t="shared" si="4"/>
        <v>38300</v>
      </c>
      <c r="F48" s="109">
        <f t="shared" si="5"/>
        <v>40297.386400000003</v>
      </c>
    </row>
    <row r="49" spans="1:6" x14ac:dyDescent="0.25">
      <c r="A49" s="91">
        <v>16</v>
      </c>
      <c r="B49" s="36">
        <v>2040</v>
      </c>
      <c r="C49" s="105">
        <f t="shared" si="2"/>
        <v>1320</v>
      </c>
      <c r="D49" s="106">
        <f t="shared" si="3"/>
        <v>2236.84</v>
      </c>
      <c r="E49" s="105">
        <f t="shared" si="4"/>
        <v>39620</v>
      </c>
      <c r="F49" s="109">
        <f t="shared" si="5"/>
        <v>42534.2264</v>
      </c>
    </row>
    <row r="50" spans="1:6" x14ac:dyDescent="0.25">
      <c r="A50" s="91">
        <v>17</v>
      </c>
      <c r="B50" s="36">
        <v>2041</v>
      </c>
      <c r="C50" s="105">
        <f t="shared" si="2"/>
        <v>1320</v>
      </c>
      <c r="D50" s="106">
        <f t="shared" si="3"/>
        <v>2244.5583999999999</v>
      </c>
      <c r="E50" s="105">
        <f t="shared" si="4"/>
        <v>40940</v>
      </c>
      <c r="F50" s="109">
        <f t="shared" si="5"/>
        <v>44778.784800000001</v>
      </c>
    </row>
    <row r="51" spans="1:6" x14ac:dyDescent="0.25">
      <c r="A51" s="91">
        <v>18</v>
      </c>
      <c r="B51" s="36">
        <v>2042</v>
      </c>
      <c r="C51" s="105">
        <f t="shared" si="2"/>
        <v>1320</v>
      </c>
      <c r="D51" s="106">
        <f t="shared" si="3"/>
        <v>2252.2767999999996</v>
      </c>
      <c r="E51" s="105">
        <f t="shared" si="4"/>
        <v>42260</v>
      </c>
      <c r="F51" s="109">
        <f t="shared" si="5"/>
        <v>47031.061600000001</v>
      </c>
    </row>
    <row r="52" spans="1:6" x14ac:dyDescent="0.25">
      <c r="A52" s="91">
        <v>19</v>
      </c>
      <c r="B52" s="36">
        <v>2043</v>
      </c>
      <c r="C52" s="105">
        <f t="shared" si="2"/>
        <v>1320</v>
      </c>
      <c r="D52" s="106">
        <f t="shared" si="3"/>
        <v>2259.9952000000003</v>
      </c>
      <c r="E52" s="105">
        <f t="shared" si="4"/>
        <v>43580</v>
      </c>
      <c r="F52" s="109">
        <f t="shared" si="5"/>
        <v>49291.056799999998</v>
      </c>
    </row>
    <row r="53" spans="1:6" ht="15.75" thickBot="1" x14ac:dyDescent="0.3">
      <c r="A53" s="94">
        <v>20</v>
      </c>
      <c r="B53" s="95">
        <v>2044</v>
      </c>
      <c r="C53" s="107">
        <f t="shared" si="2"/>
        <v>1320</v>
      </c>
      <c r="D53" s="108">
        <f t="shared" si="3"/>
        <v>2267.7136</v>
      </c>
      <c r="E53" s="107">
        <f t="shared" si="4"/>
        <v>44900</v>
      </c>
      <c r="F53" s="110">
        <f t="shared" si="5"/>
        <v>51558.770400000001</v>
      </c>
    </row>
    <row r="55" spans="1:6" ht="15.75" thickBot="1" x14ac:dyDescent="0.3"/>
    <row r="56" spans="1:6" ht="19.5" thickBot="1" x14ac:dyDescent="0.35">
      <c r="A56" s="111" t="s">
        <v>58</v>
      </c>
      <c r="B56" s="87"/>
      <c r="C56" s="87"/>
      <c r="D56" s="87"/>
      <c r="E56" s="87"/>
      <c r="F56" s="88"/>
    </row>
    <row r="57" spans="1:6" x14ac:dyDescent="0.25">
      <c r="A57" s="89"/>
      <c r="B57" s="90"/>
      <c r="C57" s="115" t="s">
        <v>20</v>
      </c>
      <c r="D57" s="116"/>
      <c r="E57" s="115" t="s">
        <v>30</v>
      </c>
      <c r="F57" s="117"/>
    </row>
    <row r="58" spans="1:6" ht="15.75" thickBot="1" x14ac:dyDescent="0.3">
      <c r="A58" s="98" t="s">
        <v>21</v>
      </c>
      <c r="B58" s="99" t="s">
        <v>11</v>
      </c>
      <c r="C58" s="102" t="s">
        <v>8</v>
      </c>
      <c r="D58" s="100" t="s">
        <v>19</v>
      </c>
      <c r="E58" s="102" t="s">
        <v>8</v>
      </c>
      <c r="F58" s="101" t="s">
        <v>19</v>
      </c>
    </row>
    <row r="59" spans="1:6" x14ac:dyDescent="0.25">
      <c r="A59" s="91">
        <v>1</v>
      </c>
      <c r="B59" s="36">
        <v>2025</v>
      </c>
      <c r="C59" s="103">
        <f t="shared" ref="C59:C78" si="6">$C$29*$R$12+$R$19+$R$20+$R$13</f>
        <v>2126.6666666666665</v>
      </c>
      <c r="D59" s="92">
        <f t="shared" ref="D59:D78" si="7">$C$27*M10+$S$13+$S$19+$S$20</f>
        <v>2640.2559999999999</v>
      </c>
      <c r="E59" s="103">
        <f>C59+$R$18</f>
        <v>20626.666666666668</v>
      </c>
      <c r="F59" s="93">
        <f>D59+$S$18</f>
        <v>12640.255999999999</v>
      </c>
    </row>
    <row r="60" spans="1:6" x14ac:dyDescent="0.25">
      <c r="A60" s="91">
        <v>2</v>
      </c>
      <c r="B60" s="36">
        <v>2026</v>
      </c>
      <c r="C60" s="103">
        <f t="shared" si="6"/>
        <v>2126.6666666666665</v>
      </c>
      <c r="D60" s="92">
        <f t="shared" si="7"/>
        <v>2671.1296000000002</v>
      </c>
      <c r="E60" s="103">
        <f>E59+C60</f>
        <v>22753.333333333336</v>
      </c>
      <c r="F60" s="93">
        <f>F59+D60</f>
        <v>15311.3856</v>
      </c>
    </row>
    <row r="61" spans="1:6" x14ac:dyDescent="0.25">
      <c r="A61" s="91">
        <v>3</v>
      </c>
      <c r="B61" s="36">
        <v>2027</v>
      </c>
      <c r="C61" s="103">
        <f t="shared" si="6"/>
        <v>2126.6666666666665</v>
      </c>
      <c r="D61" s="92">
        <f t="shared" si="7"/>
        <v>2702.0032000000001</v>
      </c>
      <c r="E61" s="103">
        <f t="shared" ref="E61:E78" si="8">E60+C61</f>
        <v>24880.000000000004</v>
      </c>
      <c r="F61" s="93">
        <f t="shared" ref="F61:F78" si="9">F60+D61</f>
        <v>18013.388800000001</v>
      </c>
    </row>
    <row r="62" spans="1:6" x14ac:dyDescent="0.25">
      <c r="A62" s="91">
        <v>4</v>
      </c>
      <c r="B62" s="36">
        <v>2028</v>
      </c>
      <c r="C62" s="103">
        <f t="shared" si="6"/>
        <v>2126.6666666666665</v>
      </c>
      <c r="D62" s="92">
        <f t="shared" si="7"/>
        <v>2732.8768</v>
      </c>
      <c r="E62" s="103">
        <f t="shared" si="8"/>
        <v>27006.666666666672</v>
      </c>
      <c r="F62" s="93">
        <f t="shared" si="9"/>
        <v>20746.265599999999</v>
      </c>
    </row>
    <row r="63" spans="1:6" x14ac:dyDescent="0.25">
      <c r="A63" s="91">
        <v>5</v>
      </c>
      <c r="B63" s="36">
        <v>2029</v>
      </c>
      <c r="C63" s="103">
        <f t="shared" si="6"/>
        <v>2126.6666666666665</v>
      </c>
      <c r="D63" s="92">
        <f t="shared" si="7"/>
        <v>2857.3878399999999</v>
      </c>
      <c r="E63" s="103">
        <f t="shared" si="8"/>
        <v>29133.333333333339</v>
      </c>
      <c r="F63" s="93">
        <f t="shared" si="9"/>
        <v>23603.653439999998</v>
      </c>
    </row>
    <row r="64" spans="1:6" x14ac:dyDescent="0.25">
      <c r="A64" s="91">
        <v>6</v>
      </c>
      <c r="B64" s="36">
        <v>2030</v>
      </c>
      <c r="C64" s="103">
        <f t="shared" si="6"/>
        <v>2126.6666666666665</v>
      </c>
      <c r="D64" s="92">
        <f t="shared" si="7"/>
        <v>2883.6304</v>
      </c>
      <c r="E64" s="103">
        <f t="shared" si="8"/>
        <v>31260.000000000007</v>
      </c>
      <c r="F64" s="93">
        <f t="shared" si="9"/>
        <v>26487.283839999996</v>
      </c>
    </row>
    <row r="65" spans="1:6" x14ac:dyDescent="0.25">
      <c r="A65" s="91">
        <v>7</v>
      </c>
      <c r="B65" s="36">
        <v>2031</v>
      </c>
      <c r="C65" s="103">
        <f t="shared" si="6"/>
        <v>2126.6666666666665</v>
      </c>
      <c r="D65" s="92">
        <f t="shared" si="7"/>
        <v>2909.8729600000001</v>
      </c>
      <c r="E65" s="103">
        <f t="shared" si="8"/>
        <v>33386.666666666672</v>
      </c>
      <c r="F65" s="93">
        <f t="shared" si="9"/>
        <v>29397.156799999997</v>
      </c>
    </row>
    <row r="66" spans="1:6" x14ac:dyDescent="0.25">
      <c r="A66" s="91">
        <v>8</v>
      </c>
      <c r="B66" s="36">
        <v>2032</v>
      </c>
      <c r="C66" s="103">
        <f t="shared" si="6"/>
        <v>2126.6666666666665</v>
      </c>
      <c r="D66" s="92">
        <f t="shared" si="7"/>
        <v>2936.1155200000003</v>
      </c>
      <c r="E66" s="103">
        <f t="shared" si="8"/>
        <v>35513.333333333336</v>
      </c>
      <c r="F66" s="93">
        <f t="shared" si="9"/>
        <v>32333.272319999996</v>
      </c>
    </row>
    <row r="67" spans="1:6" x14ac:dyDescent="0.25">
      <c r="A67" s="91">
        <v>9</v>
      </c>
      <c r="B67" s="36">
        <v>2033</v>
      </c>
      <c r="C67" s="103">
        <f t="shared" si="6"/>
        <v>2126.6666666666665</v>
      </c>
      <c r="D67" s="92">
        <f t="shared" si="7"/>
        <v>2962.35808</v>
      </c>
      <c r="E67" s="103">
        <f t="shared" si="8"/>
        <v>37640</v>
      </c>
      <c r="F67" s="93">
        <f t="shared" si="9"/>
        <v>35295.630399999995</v>
      </c>
    </row>
    <row r="68" spans="1:6" x14ac:dyDescent="0.25">
      <c r="A68" s="91">
        <v>10</v>
      </c>
      <c r="B68" s="36">
        <v>2034</v>
      </c>
      <c r="C68" s="103">
        <f t="shared" si="6"/>
        <v>2126.6666666666665</v>
      </c>
      <c r="D68" s="92">
        <f t="shared" si="7"/>
        <v>2988.6006400000001</v>
      </c>
      <c r="E68" s="103">
        <f t="shared" si="8"/>
        <v>39766.666666666664</v>
      </c>
      <c r="F68" s="93">
        <f t="shared" si="9"/>
        <v>38284.231039999991</v>
      </c>
    </row>
    <row r="69" spans="1:6" x14ac:dyDescent="0.25">
      <c r="A69" s="91">
        <v>11</v>
      </c>
      <c r="B69" s="36">
        <v>2035</v>
      </c>
      <c r="C69" s="103">
        <f t="shared" si="6"/>
        <v>2126.6666666666665</v>
      </c>
      <c r="D69" s="92">
        <f t="shared" si="7"/>
        <v>3080.6944000000003</v>
      </c>
      <c r="E69" s="103">
        <f t="shared" si="8"/>
        <v>41893.333333333328</v>
      </c>
      <c r="F69" s="93">
        <f t="shared" si="9"/>
        <v>41364.925439999992</v>
      </c>
    </row>
    <row r="70" spans="1:6" x14ac:dyDescent="0.25">
      <c r="A70" s="91">
        <v>12</v>
      </c>
      <c r="B70" s="36">
        <v>2036</v>
      </c>
      <c r="C70" s="103">
        <f t="shared" si="6"/>
        <v>2126.6666666666665</v>
      </c>
      <c r="D70" s="92">
        <f t="shared" si="7"/>
        <v>3102.3059200000002</v>
      </c>
      <c r="E70" s="103">
        <f t="shared" si="8"/>
        <v>44019.999999999993</v>
      </c>
      <c r="F70" s="93">
        <f t="shared" si="9"/>
        <v>44467.231359999991</v>
      </c>
    </row>
    <row r="71" spans="1:6" x14ac:dyDescent="0.25">
      <c r="A71" s="91">
        <v>13</v>
      </c>
      <c r="B71" s="36">
        <v>2037</v>
      </c>
      <c r="C71" s="103">
        <f t="shared" si="6"/>
        <v>2126.6666666666665</v>
      </c>
      <c r="D71" s="92">
        <f t="shared" si="7"/>
        <v>3123.9174400000002</v>
      </c>
      <c r="E71" s="103">
        <f t="shared" si="8"/>
        <v>46146.666666666657</v>
      </c>
      <c r="F71" s="93">
        <f t="shared" si="9"/>
        <v>47591.148799999988</v>
      </c>
    </row>
    <row r="72" spans="1:6" x14ac:dyDescent="0.25">
      <c r="A72" s="91">
        <v>14</v>
      </c>
      <c r="B72" s="36">
        <v>2038</v>
      </c>
      <c r="C72" s="103">
        <f t="shared" si="6"/>
        <v>2126.6666666666665</v>
      </c>
      <c r="D72" s="92">
        <f t="shared" si="7"/>
        <v>3145.5289600000001</v>
      </c>
      <c r="E72" s="103">
        <f t="shared" si="8"/>
        <v>48273.333333333321</v>
      </c>
      <c r="F72" s="93">
        <f t="shared" si="9"/>
        <v>50736.677759999991</v>
      </c>
    </row>
    <row r="73" spans="1:6" x14ac:dyDescent="0.25">
      <c r="A73" s="91">
        <v>15</v>
      </c>
      <c r="B73" s="36">
        <v>2039</v>
      </c>
      <c r="C73" s="103">
        <f t="shared" si="6"/>
        <v>2126.6666666666665</v>
      </c>
      <c r="D73" s="92">
        <f t="shared" si="7"/>
        <v>3167.14048</v>
      </c>
      <c r="E73" s="103">
        <f t="shared" si="8"/>
        <v>50399.999999999985</v>
      </c>
      <c r="F73" s="93">
        <f t="shared" si="9"/>
        <v>53903.818239999993</v>
      </c>
    </row>
    <row r="74" spans="1:6" x14ac:dyDescent="0.25">
      <c r="A74" s="91">
        <v>16</v>
      </c>
      <c r="B74" s="36">
        <v>2040</v>
      </c>
      <c r="C74" s="103">
        <f t="shared" si="6"/>
        <v>2126.6666666666665</v>
      </c>
      <c r="D74" s="92">
        <f t="shared" si="7"/>
        <v>3274.1440000000002</v>
      </c>
      <c r="E74" s="103">
        <f t="shared" si="8"/>
        <v>52526.66666666665</v>
      </c>
      <c r="F74" s="93">
        <f t="shared" si="9"/>
        <v>57177.962239999993</v>
      </c>
    </row>
    <row r="75" spans="1:6" x14ac:dyDescent="0.25">
      <c r="A75" s="91">
        <v>17</v>
      </c>
      <c r="B75" s="36">
        <v>2041</v>
      </c>
      <c r="C75" s="103">
        <f t="shared" si="6"/>
        <v>2126.6666666666665</v>
      </c>
      <c r="D75" s="92">
        <f t="shared" si="7"/>
        <v>3286.4934399999997</v>
      </c>
      <c r="E75" s="103">
        <f t="shared" si="8"/>
        <v>54653.333333333314</v>
      </c>
      <c r="F75" s="93">
        <f t="shared" si="9"/>
        <v>60464.455679999992</v>
      </c>
    </row>
    <row r="76" spans="1:6" x14ac:dyDescent="0.25">
      <c r="A76" s="91">
        <v>18</v>
      </c>
      <c r="B76" s="36">
        <v>2042</v>
      </c>
      <c r="C76" s="103">
        <f t="shared" si="6"/>
        <v>2126.6666666666665</v>
      </c>
      <c r="D76" s="92">
        <f t="shared" si="7"/>
        <v>3298.8428800000002</v>
      </c>
      <c r="E76" s="103">
        <f t="shared" si="8"/>
        <v>56779.999999999978</v>
      </c>
      <c r="F76" s="93">
        <f t="shared" si="9"/>
        <v>63763.298559999996</v>
      </c>
    </row>
    <row r="77" spans="1:6" x14ac:dyDescent="0.25">
      <c r="A77" s="91">
        <v>19</v>
      </c>
      <c r="B77" s="36">
        <v>2043</v>
      </c>
      <c r="C77" s="103">
        <f t="shared" si="6"/>
        <v>2126.6666666666665</v>
      </c>
      <c r="D77" s="92">
        <f t="shared" si="7"/>
        <v>3311.1923200000001</v>
      </c>
      <c r="E77" s="103">
        <f t="shared" si="8"/>
        <v>58906.666666666642</v>
      </c>
      <c r="F77" s="93">
        <f t="shared" si="9"/>
        <v>67074.490879999998</v>
      </c>
    </row>
    <row r="78" spans="1:6" ht="15.75" thickBot="1" x14ac:dyDescent="0.3">
      <c r="A78" s="94">
        <v>20</v>
      </c>
      <c r="B78" s="95">
        <v>2044</v>
      </c>
      <c r="C78" s="104">
        <f t="shared" si="6"/>
        <v>2126.6666666666665</v>
      </c>
      <c r="D78" s="96">
        <f t="shared" si="7"/>
        <v>3323.5417600000005</v>
      </c>
      <c r="E78" s="104">
        <f t="shared" si="8"/>
        <v>61033.333333333307</v>
      </c>
      <c r="F78" s="97">
        <f t="shared" si="9"/>
        <v>70398.032640000005</v>
      </c>
    </row>
    <row r="80" spans="1:6" ht="15.75" thickBot="1" x14ac:dyDescent="0.3"/>
    <row r="81" spans="1:6" ht="19.5" thickBot="1" x14ac:dyDescent="0.35">
      <c r="A81" s="111" t="s">
        <v>59</v>
      </c>
      <c r="B81" s="87"/>
      <c r="C81" s="87"/>
      <c r="D81" s="87"/>
      <c r="E81" s="87"/>
      <c r="F81" s="88"/>
    </row>
    <row r="82" spans="1:6" x14ac:dyDescent="0.25">
      <c r="A82" s="112"/>
      <c r="B82" s="113"/>
      <c r="C82" s="115" t="s">
        <v>20</v>
      </c>
      <c r="D82" s="116"/>
      <c r="E82" s="115" t="s">
        <v>30</v>
      </c>
      <c r="F82" s="117"/>
    </row>
    <row r="83" spans="1:6" ht="15.75" thickBot="1" x14ac:dyDescent="0.3">
      <c r="A83" s="98" t="s">
        <v>21</v>
      </c>
      <c r="B83" s="99" t="s">
        <v>11</v>
      </c>
      <c r="C83" s="102" t="s">
        <v>8</v>
      </c>
      <c r="D83" s="100" t="s">
        <v>19</v>
      </c>
      <c r="E83" s="102" t="s">
        <v>8</v>
      </c>
      <c r="F83" s="101" t="s">
        <v>19</v>
      </c>
    </row>
    <row r="84" spans="1:6" x14ac:dyDescent="0.25">
      <c r="A84" s="91">
        <v>1</v>
      </c>
      <c r="B84" s="36">
        <v>2025</v>
      </c>
      <c r="C84" s="103">
        <f t="shared" ref="C84:C103" si="10">$D$29*$R$12+$R$19+$R$20+$R$13</f>
        <v>1320</v>
      </c>
      <c r="D84" s="92">
        <f t="shared" ref="D84:D103" si="11">$D$27*M10+$S$13+$S$19+$S$20</f>
        <v>1840.66</v>
      </c>
      <c r="E84" s="103">
        <f>C84+$R$18</f>
        <v>19820</v>
      </c>
      <c r="F84" s="93">
        <f>D84+$S$18</f>
        <v>11840.66</v>
      </c>
    </row>
    <row r="85" spans="1:6" x14ac:dyDescent="0.25">
      <c r="A85" s="91">
        <v>2</v>
      </c>
      <c r="B85" s="36">
        <v>2026</v>
      </c>
      <c r="C85" s="103">
        <f t="shared" si="10"/>
        <v>1320</v>
      </c>
      <c r="D85" s="92">
        <f t="shared" si="11"/>
        <v>1859.9560000000001</v>
      </c>
      <c r="E85" s="103">
        <f>E84+C85</f>
        <v>21140</v>
      </c>
      <c r="F85" s="93">
        <f>F84+D85</f>
        <v>13700.616</v>
      </c>
    </row>
    <row r="86" spans="1:6" x14ac:dyDescent="0.25">
      <c r="A86" s="91">
        <v>3</v>
      </c>
      <c r="B86" s="36">
        <v>2027</v>
      </c>
      <c r="C86" s="103">
        <f t="shared" si="10"/>
        <v>1320</v>
      </c>
      <c r="D86" s="92">
        <f t="shared" si="11"/>
        <v>1879.2520000000002</v>
      </c>
      <c r="E86" s="103">
        <f t="shared" ref="E86:E103" si="12">E85+C86</f>
        <v>22460</v>
      </c>
      <c r="F86" s="93">
        <f t="shared" ref="F86:F103" si="13">F85+D86</f>
        <v>15579.868</v>
      </c>
    </row>
    <row r="87" spans="1:6" x14ac:dyDescent="0.25">
      <c r="A87" s="91">
        <v>4</v>
      </c>
      <c r="B87" s="36">
        <v>2028</v>
      </c>
      <c r="C87" s="103">
        <f t="shared" si="10"/>
        <v>1320</v>
      </c>
      <c r="D87" s="92">
        <f t="shared" si="11"/>
        <v>1898.5480000000002</v>
      </c>
      <c r="E87" s="103">
        <f t="shared" si="12"/>
        <v>23780</v>
      </c>
      <c r="F87" s="93">
        <f t="shared" si="13"/>
        <v>17478.416000000001</v>
      </c>
    </row>
    <row r="88" spans="1:6" x14ac:dyDescent="0.25">
      <c r="A88" s="91">
        <v>5</v>
      </c>
      <c r="B88" s="36">
        <v>2029</v>
      </c>
      <c r="C88" s="103">
        <f t="shared" si="10"/>
        <v>1320</v>
      </c>
      <c r="D88" s="92">
        <f t="shared" si="11"/>
        <v>1976.3674000000001</v>
      </c>
      <c r="E88" s="103">
        <f t="shared" si="12"/>
        <v>25100</v>
      </c>
      <c r="F88" s="93">
        <f t="shared" si="13"/>
        <v>19454.7834</v>
      </c>
    </row>
    <row r="89" spans="1:6" x14ac:dyDescent="0.25">
      <c r="A89" s="91">
        <v>6</v>
      </c>
      <c r="B89" s="36">
        <v>2030</v>
      </c>
      <c r="C89" s="103">
        <f t="shared" si="10"/>
        <v>1320</v>
      </c>
      <c r="D89" s="92">
        <f t="shared" si="11"/>
        <v>1992.769</v>
      </c>
      <c r="E89" s="103">
        <f t="shared" si="12"/>
        <v>26420</v>
      </c>
      <c r="F89" s="93">
        <f t="shared" si="13"/>
        <v>21447.5524</v>
      </c>
    </row>
    <row r="90" spans="1:6" x14ac:dyDescent="0.25">
      <c r="A90" s="91">
        <v>7</v>
      </c>
      <c r="B90" s="36">
        <v>2031</v>
      </c>
      <c r="C90" s="103">
        <f t="shared" si="10"/>
        <v>1320</v>
      </c>
      <c r="D90" s="92">
        <f t="shared" si="11"/>
        <v>2009.1705999999999</v>
      </c>
      <c r="E90" s="103">
        <f t="shared" si="12"/>
        <v>27740</v>
      </c>
      <c r="F90" s="93">
        <f t="shared" si="13"/>
        <v>23456.723000000002</v>
      </c>
    </row>
    <row r="91" spans="1:6" x14ac:dyDescent="0.25">
      <c r="A91" s="91">
        <v>8</v>
      </c>
      <c r="B91" s="36">
        <v>2032</v>
      </c>
      <c r="C91" s="103">
        <f t="shared" si="10"/>
        <v>1320</v>
      </c>
      <c r="D91" s="92">
        <f t="shared" si="11"/>
        <v>2025.5722000000001</v>
      </c>
      <c r="E91" s="103">
        <f t="shared" si="12"/>
        <v>29060</v>
      </c>
      <c r="F91" s="93">
        <f t="shared" si="13"/>
        <v>25482.2952</v>
      </c>
    </row>
    <row r="92" spans="1:6" x14ac:dyDescent="0.25">
      <c r="A92" s="91">
        <v>9</v>
      </c>
      <c r="B92" s="36">
        <v>2033</v>
      </c>
      <c r="C92" s="103">
        <f t="shared" si="10"/>
        <v>1320</v>
      </c>
      <c r="D92" s="92">
        <f t="shared" si="11"/>
        <v>2041.9738</v>
      </c>
      <c r="E92" s="103">
        <f t="shared" si="12"/>
        <v>30380</v>
      </c>
      <c r="F92" s="93">
        <f t="shared" si="13"/>
        <v>27524.269</v>
      </c>
    </row>
    <row r="93" spans="1:6" x14ac:dyDescent="0.25">
      <c r="A93" s="91">
        <v>10</v>
      </c>
      <c r="B93" s="36">
        <v>2034</v>
      </c>
      <c r="C93" s="103">
        <f t="shared" si="10"/>
        <v>1320</v>
      </c>
      <c r="D93" s="92">
        <f t="shared" si="11"/>
        <v>2058.3753999999999</v>
      </c>
      <c r="E93" s="103">
        <f t="shared" si="12"/>
        <v>31700</v>
      </c>
      <c r="F93" s="93">
        <f t="shared" si="13"/>
        <v>29582.644400000001</v>
      </c>
    </row>
    <row r="94" spans="1:6" x14ac:dyDescent="0.25">
      <c r="A94" s="91">
        <v>11</v>
      </c>
      <c r="B94" s="36">
        <v>2035</v>
      </c>
      <c r="C94" s="103">
        <f t="shared" si="10"/>
        <v>1320</v>
      </c>
      <c r="D94" s="92">
        <f t="shared" si="11"/>
        <v>2115.9340000000002</v>
      </c>
      <c r="E94" s="103">
        <f t="shared" si="12"/>
        <v>33020</v>
      </c>
      <c r="F94" s="93">
        <f t="shared" si="13"/>
        <v>31698.578400000002</v>
      </c>
    </row>
    <row r="95" spans="1:6" x14ac:dyDescent="0.25">
      <c r="A95" s="91">
        <v>12</v>
      </c>
      <c r="B95" s="36">
        <v>2036</v>
      </c>
      <c r="C95" s="103">
        <f t="shared" si="10"/>
        <v>1320</v>
      </c>
      <c r="D95" s="92">
        <f t="shared" si="11"/>
        <v>2129.4412000000002</v>
      </c>
      <c r="E95" s="103">
        <f t="shared" si="12"/>
        <v>34340</v>
      </c>
      <c r="F95" s="93">
        <f t="shared" si="13"/>
        <v>33828.0196</v>
      </c>
    </row>
    <row r="96" spans="1:6" x14ac:dyDescent="0.25">
      <c r="A96" s="91">
        <v>13</v>
      </c>
      <c r="B96" s="36">
        <v>2037</v>
      </c>
      <c r="C96" s="103">
        <f t="shared" si="10"/>
        <v>1320</v>
      </c>
      <c r="D96" s="92">
        <f t="shared" si="11"/>
        <v>2142.9484000000002</v>
      </c>
      <c r="E96" s="103">
        <f t="shared" si="12"/>
        <v>35660</v>
      </c>
      <c r="F96" s="93">
        <f t="shared" si="13"/>
        <v>35970.968000000001</v>
      </c>
    </row>
    <row r="97" spans="1:6" x14ac:dyDescent="0.25">
      <c r="A97" s="91">
        <v>14</v>
      </c>
      <c r="B97" s="36">
        <v>2038</v>
      </c>
      <c r="C97" s="103">
        <f t="shared" si="10"/>
        <v>1320</v>
      </c>
      <c r="D97" s="92">
        <f t="shared" si="11"/>
        <v>2156.4556000000002</v>
      </c>
      <c r="E97" s="103">
        <f t="shared" si="12"/>
        <v>36980</v>
      </c>
      <c r="F97" s="93">
        <f t="shared" si="13"/>
        <v>38127.423600000002</v>
      </c>
    </row>
    <row r="98" spans="1:6" x14ac:dyDescent="0.25">
      <c r="A98" s="91">
        <v>15</v>
      </c>
      <c r="B98" s="36">
        <v>2039</v>
      </c>
      <c r="C98" s="103">
        <f t="shared" si="10"/>
        <v>1320</v>
      </c>
      <c r="D98" s="92">
        <f t="shared" si="11"/>
        <v>2169.9628000000002</v>
      </c>
      <c r="E98" s="103">
        <f t="shared" si="12"/>
        <v>38300</v>
      </c>
      <c r="F98" s="93">
        <f t="shared" si="13"/>
        <v>40297.386400000003</v>
      </c>
    </row>
    <row r="99" spans="1:6" x14ac:dyDescent="0.25">
      <c r="A99" s="91">
        <v>16</v>
      </c>
      <c r="B99" s="36">
        <v>2040</v>
      </c>
      <c r="C99" s="103">
        <f t="shared" si="10"/>
        <v>1320</v>
      </c>
      <c r="D99" s="92">
        <f t="shared" si="11"/>
        <v>2236.84</v>
      </c>
      <c r="E99" s="103">
        <f t="shared" si="12"/>
        <v>39620</v>
      </c>
      <c r="F99" s="93">
        <f t="shared" si="13"/>
        <v>42534.2264</v>
      </c>
    </row>
    <row r="100" spans="1:6" x14ac:dyDescent="0.25">
      <c r="A100" s="91">
        <v>17</v>
      </c>
      <c r="B100" s="36">
        <v>2041</v>
      </c>
      <c r="C100" s="103">
        <f t="shared" si="10"/>
        <v>1320</v>
      </c>
      <c r="D100" s="92">
        <f t="shared" si="11"/>
        <v>2244.5583999999999</v>
      </c>
      <c r="E100" s="103">
        <f t="shared" si="12"/>
        <v>40940</v>
      </c>
      <c r="F100" s="93">
        <f t="shared" si="13"/>
        <v>44778.784800000001</v>
      </c>
    </row>
    <row r="101" spans="1:6" x14ac:dyDescent="0.25">
      <c r="A101" s="91">
        <v>18</v>
      </c>
      <c r="B101" s="36">
        <v>2042</v>
      </c>
      <c r="C101" s="103">
        <f t="shared" si="10"/>
        <v>1320</v>
      </c>
      <c r="D101" s="92">
        <f t="shared" si="11"/>
        <v>2252.2767999999996</v>
      </c>
      <c r="E101" s="103">
        <f t="shared" si="12"/>
        <v>42260</v>
      </c>
      <c r="F101" s="93">
        <f t="shared" si="13"/>
        <v>47031.061600000001</v>
      </c>
    </row>
    <row r="102" spans="1:6" x14ac:dyDescent="0.25">
      <c r="A102" s="91">
        <v>19</v>
      </c>
      <c r="B102" s="36">
        <v>2043</v>
      </c>
      <c r="C102" s="103">
        <f t="shared" si="10"/>
        <v>1320</v>
      </c>
      <c r="D102" s="92">
        <f t="shared" si="11"/>
        <v>2259.9952000000003</v>
      </c>
      <c r="E102" s="103">
        <f t="shared" si="12"/>
        <v>43580</v>
      </c>
      <c r="F102" s="93">
        <f t="shared" si="13"/>
        <v>49291.056799999998</v>
      </c>
    </row>
    <row r="103" spans="1:6" ht="15.75" thickBot="1" x14ac:dyDescent="0.3">
      <c r="A103" s="94">
        <v>20</v>
      </c>
      <c r="B103" s="95">
        <v>2044</v>
      </c>
      <c r="C103" s="104">
        <f t="shared" si="10"/>
        <v>1320</v>
      </c>
      <c r="D103" s="96">
        <f t="shared" si="11"/>
        <v>2267.7136</v>
      </c>
      <c r="E103" s="104">
        <f t="shared" si="12"/>
        <v>44900</v>
      </c>
      <c r="F103" s="97">
        <f t="shared" si="13"/>
        <v>51558.770400000001</v>
      </c>
    </row>
    <row r="106" spans="1:6" ht="15.75" thickBot="1" x14ac:dyDescent="0.3"/>
    <row r="107" spans="1:6" ht="19.5" thickBot="1" x14ac:dyDescent="0.35">
      <c r="A107" s="111" t="s">
        <v>60</v>
      </c>
      <c r="B107" s="87"/>
      <c r="C107" s="87"/>
      <c r="D107" s="87"/>
      <c r="E107" s="87"/>
      <c r="F107" s="88"/>
    </row>
    <row r="108" spans="1:6" x14ac:dyDescent="0.25">
      <c r="A108" s="112"/>
      <c r="B108" s="113"/>
      <c r="C108" s="115" t="s">
        <v>20</v>
      </c>
      <c r="D108" s="116"/>
      <c r="E108" s="115" t="s">
        <v>30</v>
      </c>
      <c r="F108" s="117"/>
    </row>
    <row r="109" spans="1:6" ht="15.75" thickBot="1" x14ac:dyDescent="0.3">
      <c r="A109" s="98" t="s">
        <v>21</v>
      </c>
      <c r="B109" s="99" t="s">
        <v>11</v>
      </c>
      <c r="C109" s="102" t="s">
        <v>8</v>
      </c>
      <c r="D109" s="100" t="s">
        <v>19</v>
      </c>
      <c r="E109" s="102" t="s">
        <v>8</v>
      </c>
      <c r="F109" s="101" t="s">
        <v>19</v>
      </c>
    </row>
    <row r="110" spans="1:6" x14ac:dyDescent="0.25">
      <c r="A110" s="91">
        <v>1</v>
      </c>
      <c r="B110" s="36">
        <v>2025</v>
      </c>
      <c r="C110" s="103">
        <f t="shared" ref="C110:C129" si="14">$E$29*$R$12+$R$19+$R$20+$R$13</f>
        <v>1020</v>
      </c>
      <c r="D110" s="92">
        <f t="shared" ref="D110:D129" si="15">$E$27*M10+$S$13+$S$19+$S$20</f>
        <v>1507.4949999999999</v>
      </c>
      <c r="E110" s="103">
        <f>C110+$R$18</f>
        <v>19520</v>
      </c>
      <c r="F110" s="93">
        <f>D110+$S$18</f>
        <v>11507.494999999999</v>
      </c>
    </row>
    <row r="111" spans="1:6" x14ac:dyDescent="0.25">
      <c r="A111" s="91">
        <v>2</v>
      </c>
      <c r="B111" s="36">
        <v>2026</v>
      </c>
      <c r="C111" s="103">
        <f t="shared" si="14"/>
        <v>1020</v>
      </c>
      <c r="D111" s="92">
        <f t="shared" si="15"/>
        <v>1521.9670000000001</v>
      </c>
      <c r="E111" s="103">
        <f>E110+C111</f>
        <v>20540</v>
      </c>
      <c r="F111" s="93">
        <f>F110+D111</f>
        <v>13029.462</v>
      </c>
    </row>
    <row r="112" spans="1:6" x14ac:dyDescent="0.25">
      <c r="A112" s="91">
        <v>3</v>
      </c>
      <c r="B112" s="36">
        <v>2027</v>
      </c>
      <c r="C112" s="103">
        <f t="shared" si="14"/>
        <v>1020</v>
      </c>
      <c r="D112" s="92">
        <f t="shared" si="15"/>
        <v>1536.4390000000001</v>
      </c>
      <c r="E112" s="103">
        <f t="shared" ref="E112:E129" si="16">E111+C112</f>
        <v>21560</v>
      </c>
      <c r="F112" s="93">
        <f t="shared" ref="F112:F129" si="17">F111+D112</f>
        <v>14565.901</v>
      </c>
    </row>
    <row r="113" spans="1:6" x14ac:dyDescent="0.25">
      <c r="A113" s="91">
        <v>4</v>
      </c>
      <c r="B113" s="36">
        <v>2028</v>
      </c>
      <c r="C113" s="103">
        <f t="shared" si="14"/>
        <v>1020</v>
      </c>
      <c r="D113" s="92">
        <f t="shared" si="15"/>
        <v>1550.9110000000001</v>
      </c>
      <c r="E113" s="103">
        <f t="shared" si="16"/>
        <v>22580</v>
      </c>
      <c r="F113" s="93">
        <f t="shared" si="17"/>
        <v>16116.812</v>
      </c>
    </row>
    <row r="114" spans="1:6" x14ac:dyDescent="0.25">
      <c r="A114" s="91">
        <v>5</v>
      </c>
      <c r="B114" s="36">
        <v>2029</v>
      </c>
      <c r="C114" s="103">
        <f t="shared" si="14"/>
        <v>1020</v>
      </c>
      <c r="D114" s="92">
        <f t="shared" si="15"/>
        <v>1609.2755500000001</v>
      </c>
      <c r="E114" s="103">
        <f t="shared" si="16"/>
        <v>23600</v>
      </c>
      <c r="F114" s="93">
        <f t="shared" si="17"/>
        <v>17726.08755</v>
      </c>
    </row>
    <row r="115" spans="1:6" x14ac:dyDescent="0.25">
      <c r="A115" s="91">
        <v>6</v>
      </c>
      <c r="B115" s="36">
        <v>2030</v>
      </c>
      <c r="C115" s="103">
        <f t="shared" si="14"/>
        <v>1020</v>
      </c>
      <c r="D115" s="92">
        <f t="shared" si="15"/>
        <v>1621.5767499999999</v>
      </c>
      <c r="E115" s="103">
        <f t="shared" si="16"/>
        <v>24620</v>
      </c>
      <c r="F115" s="93">
        <f t="shared" si="17"/>
        <v>19347.6643</v>
      </c>
    </row>
    <row r="116" spans="1:6" x14ac:dyDescent="0.25">
      <c r="A116" s="91">
        <v>7</v>
      </c>
      <c r="B116" s="36">
        <v>2031</v>
      </c>
      <c r="C116" s="103">
        <f t="shared" si="14"/>
        <v>1020</v>
      </c>
      <c r="D116" s="92">
        <f t="shared" si="15"/>
        <v>1633.8779500000001</v>
      </c>
      <c r="E116" s="103">
        <f t="shared" si="16"/>
        <v>25640</v>
      </c>
      <c r="F116" s="93">
        <f t="shared" si="17"/>
        <v>20981.542249999999</v>
      </c>
    </row>
    <row r="117" spans="1:6" x14ac:dyDescent="0.25">
      <c r="A117" s="91">
        <v>8</v>
      </c>
      <c r="B117" s="36">
        <v>2032</v>
      </c>
      <c r="C117" s="103">
        <f t="shared" si="14"/>
        <v>1020</v>
      </c>
      <c r="D117" s="92">
        <f t="shared" si="15"/>
        <v>1646.1791499999999</v>
      </c>
      <c r="E117" s="103">
        <f t="shared" si="16"/>
        <v>26660</v>
      </c>
      <c r="F117" s="93">
        <f t="shared" si="17"/>
        <v>22627.721399999999</v>
      </c>
    </row>
    <row r="118" spans="1:6" x14ac:dyDescent="0.25">
      <c r="A118" s="91">
        <v>9</v>
      </c>
      <c r="B118" s="36">
        <v>2033</v>
      </c>
      <c r="C118" s="103">
        <f t="shared" si="14"/>
        <v>1020</v>
      </c>
      <c r="D118" s="92">
        <f t="shared" si="15"/>
        <v>1658.48035</v>
      </c>
      <c r="E118" s="103">
        <f t="shared" si="16"/>
        <v>27680</v>
      </c>
      <c r="F118" s="93">
        <f t="shared" si="17"/>
        <v>24286.20175</v>
      </c>
    </row>
    <row r="119" spans="1:6" x14ac:dyDescent="0.25">
      <c r="A119" s="91">
        <v>10</v>
      </c>
      <c r="B119" s="36">
        <v>2034</v>
      </c>
      <c r="C119" s="103">
        <f t="shared" si="14"/>
        <v>1020</v>
      </c>
      <c r="D119" s="92">
        <f t="shared" si="15"/>
        <v>1670.7815500000002</v>
      </c>
      <c r="E119" s="103">
        <f t="shared" si="16"/>
        <v>28700</v>
      </c>
      <c r="F119" s="93">
        <f t="shared" si="17"/>
        <v>25956.9833</v>
      </c>
    </row>
    <row r="120" spans="1:6" x14ac:dyDescent="0.25">
      <c r="A120" s="91">
        <v>11</v>
      </c>
      <c r="B120" s="36">
        <v>2035</v>
      </c>
      <c r="C120" s="103">
        <f t="shared" si="14"/>
        <v>1020</v>
      </c>
      <c r="D120" s="92">
        <f t="shared" si="15"/>
        <v>1713.9505000000001</v>
      </c>
      <c r="E120" s="103">
        <f t="shared" si="16"/>
        <v>29720</v>
      </c>
      <c r="F120" s="93">
        <f t="shared" si="17"/>
        <v>27670.933799999999</v>
      </c>
    </row>
    <row r="121" spans="1:6" x14ac:dyDescent="0.25">
      <c r="A121" s="91">
        <v>12</v>
      </c>
      <c r="B121" s="36">
        <v>2036</v>
      </c>
      <c r="C121" s="103">
        <f t="shared" si="14"/>
        <v>1020</v>
      </c>
      <c r="D121" s="92">
        <f t="shared" si="15"/>
        <v>1724.0809000000002</v>
      </c>
      <c r="E121" s="103">
        <f t="shared" si="16"/>
        <v>30740</v>
      </c>
      <c r="F121" s="93">
        <f t="shared" si="17"/>
        <v>29395.0147</v>
      </c>
    </row>
    <row r="122" spans="1:6" x14ac:dyDescent="0.25">
      <c r="A122" s="91">
        <v>13</v>
      </c>
      <c r="B122" s="36">
        <v>2037</v>
      </c>
      <c r="C122" s="103">
        <f t="shared" si="14"/>
        <v>1020</v>
      </c>
      <c r="D122" s="92">
        <f t="shared" si="15"/>
        <v>1734.2112999999999</v>
      </c>
      <c r="E122" s="103">
        <f t="shared" si="16"/>
        <v>31760</v>
      </c>
      <c r="F122" s="93">
        <f t="shared" si="17"/>
        <v>31129.225999999999</v>
      </c>
    </row>
    <row r="123" spans="1:6" x14ac:dyDescent="0.25">
      <c r="A123" s="91">
        <v>14</v>
      </c>
      <c r="B123" s="36">
        <v>2038</v>
      </c>
      <c r="C123" s="103">
        <f t="shared" si="14"/>
        <v>1020</v>
      </c>
      <c r="D123" s="92">
        <f t="shared" si="15"/>
        <v>1744.3416999999999</v>
      </c>
      <c r="E123" s="103">
        <f t="shared" si="16"/>
        <v>32780</v>
      </c>
      <c r="F123" s="93">
        <f t="shared" si="17"/>
        <v>32873.5677</v>
      </c>
    </row>
    <row r="124" spans="1:6" x14ac:dyDescent="0.25">
      <c r="A124" s="91">
        <v>15</v>
      </c>
      <c r="B124" s="36">
        <v>2039</v>
      </c>
      <c r="C124" s="103">
        <f t="shared" si="14"/>
        <v>1020</v>
      </c>
      <c r="D124" s="92">
        <f t="shared" si="15"/>
        <v>1754.4721</v>
      </c>
      <c r="E124" s="103">
        <f t="shared" si="16"/>
        <v>33800</v>
      </c>
      <c r="F124" s="93">
        <f t="shared" si="17"/>
        <v>34628.039799999999</v>
      </c>
    </row>
    <row r="125" spans="1:6" x14ac:dyDescent="0.25">
      <c r="A125" s="91">
        <v>16</v>
      </c>
      <c r="B125" s="36">
        <v>2040</v>
      </c>
      <c r="C125" s="103">
        <f t="shared" si="14"/>
        <v>1020</v>
      </c>
      <c r="D125" s="92">
        <f t="shared" si="15"/>
        <v>1804.63</v>
      </c>
      <c r="E125" s="103">
        <f t="shared" si="16"/>
        <v>34820</v>
      </c>
      <c r="F125" s="93">
        <f t="shared" si="17"/>
        <v>36432.669799999996</v>
      </c>
    </row>
    <row r="126" spans="1:6" x14ac:dyDescent="0.25">
      <c r="A126" s="91">
        <v>17</v>
      </c>
      <c r="B126" s="36">
        <v>2041</v>
      </c>
      <c r="C126" s="103">
        <f t="shared" si="14"/>
        <v>1020</v>
      </c>
      <c r="D126" s="92">
        <f t="shared" si="15"/>
        <v>1810.4187999999999</v>
      </c>
      <c r="E126" s="103">
        <f t="shared" si="16"/>
        <v>35840</v>
      </c>
      <c r="F126" s="93">
        <f t="shared" si="17"/>
        <v>38243.088599999995</v>
      </c>
    </row>
    <row r="127" spans="1:6" x14ac:dyDescent="0.25">
      <c r="A127" s="91">
        <v>18</v>
      </c>
      <c r="B127" s="36">
        <v>2042</v>
      </c>
      <c r="C127" s="103">
        <f t="shared" si="14"/>
        <v>1020</v>
      </c>
      <c r="D127" s="92">
        <f t="shared" si="15"/>
        <v>1816.2076</v>
      </c>
      <c r="E127" s="103">
        <f t="shared" si="16"/>
        <v>36860</v>
      </c>
      <c r="F127" s="93">
        <f t="shared" si="17"/>
        <v>40059.296199999997</v>
      </c>
    </row>
    <row r="128" spans="1:6" x14ac:dyDescent="0.25">
      <c r="A128" s="91">
        <v>19</v>
      </c>
      <c r="B128" s="36">
        <v>2043</v>
      </c>
      <c r="C128" s="103">
        <f t="shared" si="14"/>
        <v>1020</v>
      </c>
      <c r="D128" s="92">
        <f t="shared" si="15"/>
        <v>1821.9964</v>
      </c>
      <c r="E128" s="103">
        <f t="shared" si="16"/>
        <v>37880</v>
      </c>
      <c r="F128" s="93">
        <f t="shared" si="17"/>
        <v>41881.292600000001</v>
      </c>
    </row>
    <row r="129" spans="1:6" ht="15.75" thickBot="1" x14ac:dyDescent="0.3">
      <c r="A129" s="94">
        <v>20</v>
      </c>
      <c r="B129" s="95">
        <v>2044</v>
      </c>
      <c r="C129" s="104">
        <f t="shared" si="14"/>
        <v>1020</v>
      </c>
      <c r="D129" s="96">
        <f t="shared" si="15"/>
        <v>1827.7852000000003</v>
      </c>
      <c r="E129" s="104">
        <f t="shared" si="16"/>
        <v>38900</v>
      </c>
      <c r="F129" s="97">
        <f t="shared" si="17"/>
        <v>43709.077799999999</v>
      </c>
    </row>
  </sheetData>
  <sheetProtection algorithmName="SHA-512" hashValue="mwhgdita9lO56ow9y6rbCNBGqlLpG9zF8mSqDz1lNcWHl/ObkSiTs0vPIEoUJRsNc1oZxOTw96BlV+J1FYixpw==" saltValue="PHoNoILjNxFoggTqIlmcyQ==" spinCount="100000" sheet="1" objects="1" scenarios="1"/>
  <mergeCells count="9">
    <mergeCell ref="J8:K8"/>
    <mergeCell ref="C82:D82"/>
    <mergeCell ref="E82:F82"/>
    <mergeCell ref="C108:D108"/>
    <mergeCell ref="E108:F108"/>
    <mergeCell ref="C32:D32"/>
    <mergeCell ref="E32:F32"/>
    <mergeCell ref="C57:D57"/>
    <mergeCell ref="E57:F57"/>
  </mergeCells>
  <conditionalFormatting sqref="A59:F78 A84:F103 A110:F129">
    <cfRule type="expression" dxfId="1" priority="4">
      <formula>$F59&gt;$E59</formula>
    </cfRule>
  </conditionalFormatting>
  <conditionalFormatting sqref="A34:F53">
    <cfRule type="expression" dxfId="0" priority="1">
      <formula>$F34&gt;$E34</formula>
    </cfRule>
  </conditionalFormatting>
  <dataValidations count="5">
    <dataValidation type="decimal" allowBlank="1" showInputMessage="1" showErrorMessage="1" errorTitle="JAZ" error="erlaubt sind Dezimalwerte zwischen 1 und 5" sqref="B28">
      <formula1>1</formula1>
      <formula2>5</formula2>
    </dataValidation>
    <dataValidation type="decimal" allowBlank="1" showInputMessage="1" showErrorMessage="1" errorTitle="Werteinschränkung" error="Wert muss zwischen 0 und 1000 sein" sqref="B24">
      <formula1>0</formula1>
      <formula2>1000</formula2>
    </dataValidation>
    <dataValidation type="decimal" allowBlank="1" showInputMessage="1" showErrorMessage="1" errorTitle="Einschränkung" error="Wert muss zwischen 0 und 500 sein." sqref="B25">
      <formula1>0</formula1>
      <formula2>500</formula2>
    </dataValidation>
    <dataValidation allowBlank="1" showInputMessage="1" errorTitle="JAZ" error="erlaubt sind Dezimalwerte zwischen 1 und 5" sqref="C28:E28"/>
    <dataValidation type="list" allowBlank="1" showErrorMessage="1" errorTitle="Födersätze" error="Bitte einen in der Auswahl vorgegebenen Fördersätze auswählen" sqref="B16 R16">
      <formula1>$O$13:$O$18</formula1>
    </dataValidation>
  </dataValidations>
  <pageMargins left="0.7" right="0.7" top="0.78740157499999996" bottom="0.78740157499999996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2025-10-05T19:32:40Z</dcterms:created>
  <dcterms:modified xsi:type="dcterms:W3CDTF">2025-10-08T21:08:32Z</dcterms:modified>
</cp:coreProperties>
</file>